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STP1a" sheetId="1" r:id="rId1"/>
    <sheet name="STP1b" sheetId="2" r:id="rId2"/>
    <sheet name="STP2" sheetId="3" r:id="rId3"/>
    <sheet name="STP3a" sheetId="4" r:id="rId4"/>
    <sheet name="STP3b" sheetId="5" r:id="rId5"/>
    <sheet name="STP4a" sheetId="6" r:id="rId6"/>
    <sheet name="STP4b" sheetId="7" r:id="rId7"/>
    <sheet name="STP5a" sheetId="8" r:id="rId8"/>
    <sheet name="STP-5b" sheetId="9" r:id="rId9"/>
  </sheets>
  <definedNames/>
  <calcPr fullCalcOnLoad="1"/>
</workbook>
</file>

<file path=xl/sharedStrings.xml><?xml version="1.0" encoding="utf-8"?>
<sst xmlns="http://schemas.openxmlformats.org/spreadsheetml/2006/main" count="1187" uniqueCount="424">
  <si>
    <t>PHỤ LỤC STP-01A</t>
  </si>
  <si>
    <t>STT</t>
  </si>
  <si>
    <t>SỞ TƯ PHÁP</t>
  </si>
  <si>
    <t>XÂY DỰNG VĂN BẢN QUY PHẠM PHÁP LUẬT (VBQPPL)</t>
  </si>
  <si>
    <t xml:space="preserve">THẨM ĐỊNH VBQPPL </t>
  </si>
  <si>
    <t>Tổng số VBQPPL cơ quan Tư pháp được giao</t>
  </si>
  <si>
    <t>Tổng số văn bản, đề án đã ban hành trên toàn tỉnh</t>
  </si>
  <si>
    <t>Chủ trì soạn thảo</t>
  </si>
  <si>
    <t xml:space="preserve"> Phối hợp soạn thảo</t>
  </si>
  <si>
    <t>Chủ trì soạn thảo đã được ban hành</t>
  </si>
  <si>
    <t>Phối hợp soạn thảo đã được ban hành</t>
  </si>
  <si>
    <t>Xã</t>
  </si>
  <si>
    <t>Huyện</t>
  </si>
  <si>
    <t>Tỉnh</t>
  </si>
  <si>
    <t>Cộng</t>
  </si>
  <si>
    <t>1</t>
  </si>
  <si>
    <t>2</t>
  </si>
  <si>
    <t>3</t>
  </si>
  <si>
    <t>4=1+2+3</t>
  </si>
  <si>
    <t>5</t>
  </si>
  <si>
    <t>6</t>
  </si>
  <si>
    <t>7</t>
  </si>
  <si>
    <t>8=5+6+7</t>
  </si>
  <si>
    <t>9</t>
  </si>
  <si>
    <t>10</t>
  </si>
  <si>
    <t>11</t>
  </si>
  <si>
    <t>12=9+10+11</t>
  </si>
  <si>
    <t>13</t>
  </si>
  <si>
    <t>14</t>
  </si>
  <si>
    <t>15</t>
  </si>
  <si>
    <t>16=13+14+15</t>
  </si>
  <si>
    <t>17</t>
  </si>
  <si>
    <t>18</t>
  </si>
  <si>
    <t>19</t>
  </si>
  <si>
    <t>20=17+18+19</t>
  </si>
  <si>
    <t>An Giang</t>
  </si>
  <si>
    <t>Bà Rịa - VT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</si>
  <si>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</si>
  <si>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</si>
  <si>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</si>
  <si>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</si>
  <si>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</si>
  <si>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</si>
  <si>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</si>
  <si>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</si>
  <si>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</si>
  <si>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</si>
  <si>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</si>
  <si>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</si>
  <si>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</si>
  <si>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</si>
  <si>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</si>
  <si>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</si>
  <si>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</si>
  <si>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</si>
  <si>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</si>
  <si>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</si>
  <si>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</si>
  <si>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</si>
  <si>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</si>
  <si>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</si>
  <si>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</si>
  <si>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</si>
  <si>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Hoà Bình</t>
  </si>
  <si>
    <t>Hưng Yên</t>
  </si>
  <si>
    <t>TP. HCM</t>
  </si>
  <si>
    <t>Khánh Hoà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</si>
  <si>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</si>
  <si>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</si>
  <si>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</si>
  <si>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</si>
  <si>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</si>
  <si>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</si>
  <si>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</si>
  <si>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</si>
  <si>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</si>
  <si>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</si>
  <si>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</si>
  <si>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</si>
  <si>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</si>
  <si>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</si>
  <si>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</si>
  <si>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</si>
  <si>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</si>
  <si>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</si>
  <si>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</si>
  <si>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</si>
  <si>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</si>
  <si>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</si>
  <si>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</si>
  <si>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Thừa Thiên Huế</t>
  </si>
  <si>
    <t>Thanh Hoá</t>
  </si>
  <si>
    <t>Tiền Giang</t>
  </si>
  <si>
    <t xml:space="preserve">Trà Vinh </t>
  </si>
  <si>
    <t>Tuyên Quang</t>
  </si>
  <si>
    <t>Vĩnh Long</t>
  </si>
  <si>
    <t>Vĩnh Phúc</t>
  </si>
  <si>
    <t>Yên Bái</t>
  </si>
  <si>
    <t>TỔNG</t>
  </si>
  <si>
    <t xml:space="preserve">Ghi chú: </t>
  </si>
  <si>
    <t xml:space="preserve">   - Các số liệu được tổng hợp từ Phụ lục của các Sở Tư pháp.</t>
  </si>
  <si>
    <t xml:space="preserve">   - Những ô để trống là do các tỉnh chưa gửi số liệu hoặc đã gửi nhưng không đúng yêu cầu.</t>
  </si>
  <si>
    <t>PHỤ LỤC STP-01B</t>
  </si>
  <si>
    <t>KIỂM TRA VBQPPL</t>
  </si>
  <si>
    <t>Tổng số văn bản, đề án cơ quan Tư pháp cấp tỉnh, huyện đã thẩm định/Tư pháp xã đã có ý kiến</t>
  </si>
  <si>
    <t>Tổng số VBQPPL đã kiểm tra</t>
  </si>
  <si>
    <t>Tổng số VBQPPL phát hiện có vi phạm</t>
  </si>
  <si>
    <t>Tổng số VBQPPL vi phạm đã kiến nghị xử lý</t>
  </si>
  <si>
    <t>Tổng số VBQPPL kiến nghị xử lý đã xử lý xong</t>
  </si>
  <si>
    <t>21</t>
  </si>
  <si>
    <t>22</t>
  </si>
  <si>
    <t>23</t>
  </si>
  <si>
    <t>24=21+22+23</t>
  </si>
  <si>
    <t>27=25+26</t>
  </si>
  <si>
    <t>30=28+29</t>
  </si>
  <si>
    <t>33=31+32</t>
  </si>
  <si>
    <t>36=34+35</t>
  </si>
  <si>
    <t>Bà Rịa - Vũng Tàu</t>
  </si>
  <si>
    <t>PHỤ LỤC STP-02</t>
  </si>
  <si>
    <t>PHỔ BIẾN, GIÁO DỤC PHÁP LUẬT(PL)</t>
  </si>
  <si>
    <t>HÒA GIẢI</t>
  </si>
  <si>
    <t>Số cuộc tuyên truyền PL theo hình thức tuyên truyền miệng</t>
  </si>
  <si>
    <t>Số lượt người được tuyên truyền PL theo hình thức tuyên truyền miệng</t>
  </si>
  <si>
    <t>Số tài liệu phát hành (bộ)</t>
  </si>
  <si>
    <t xml:space="preserve">Số lượng báo cáo viên, tuyên truyền viên pháp luật </t>
  </si>
  <si>
    <t>Số thôn, tổ dân phố và tương đương</t>
  </si>
  <si>
    <t xml:space="preserve">Số tổ hòa giải
</t>
  </si>
  <si>
    <t xml:space="preserve">Số hòa giải viên
</t>
  </si>
  <si>
    <t xml:space="preserve">Số vụ, việc nhận hòa giải </t>
  </si>
  <si>
    <t>Số vụ, việc hòa giải thành</t>
  </si>
  <si>
    <t xml:space="preserve">Báo cáo viên </t>
  </si>
  <si>
    <t>Tuyên truyền viên</t>
  </si>
  <si>
    <t>Cấp tỉnh</t>
  </si>
  <si>
    <t>Cấp huyện</t>
  </si>
  <si>
    <t>7=4+5+6</t>
  </si>
  <si>
    <t>Cao bằng</t>
  </si>
  <si>
    <t>Hòa Bình</t>
  </si>
  <si>
    <t>TP. Hồ Chí Minh</t>
  </si>
  <si>
    <t>Khánh Hòa</t>
  </si>
  <si>
    <t>Thanh Hóa</t>
  </si>
  <si>
    <t>Trà Vinh</t>
  </si>
  <si>
    <t>Tổng:</t>
  </si>
  <si>
    <t>Địa phương</t>
  </si>
  <si>
    <t>Lĩnh vực khác</t>
  </si>
  <si>
    <t>Đăk Lăk</t>
  </si>
  <si>
    <t>Đăk Nông</t>
  </si>
  <si>
    <t>Tp. Hồ Chí Minh</t>
  </si>
  <si>
    <t>THỐNG KÊ TÌNH HÌNH PHỔ BIẾN, GIÁO DỤC PHÁP LUẬT VÀ HÒA GIẢI NĂM 2010</t>
  </si>
  <si>
    <t>3=1+2</t>
  </si>
  <si>
    <t>9=7+8</t>
  </si>
  <si>
    <t xml:space="preserve">Quảng Ngãi </t>
  </si>
  <si>
    <t>Theo Biểu mẫu số STP-02 ban hành kèm theo Công văn số 306/BTP-KHTC ngày 16/10/2009</t>
  </si>
  <si>
    <t>Theo Biểu mẫu số STP-01 ban hành kèm theo Công văn số 306/BTP-KHTC ngày 16/10/2009</t>
  </si>
  <si>
    <t>Theo Biểu mẫu số STP-01 ban hành kèm theo Công văn số              306/BTP-KHTC ngày 06/10/2009</t>
  </si>
  <si>
    <t>PHỤ LỤC STP-03A</t>
  </si>
  <si>
    <t>HỘ TỊCH</t>
  </si>
  <si>
    <t>Tổng số đăng ký khai sinh</t>
  </si>
  <si>
    <t>Tổng số đăng ký kết hôn</t>
  </si>
  <si>
    <t>Tổng số đăng ký khai tử</t>
  </si>
  <si>
    <t>Trong nước</t>
  </si>
  <si>
    <t>Có yếu tố nước ngoài</t>
  </si>
  <si>
    <t>Tổng cộng</t>
  </si>
  <si>
    <t xml:space="preserve">Nam </t>
  </si>
  <si>
    <t>Nữ</t>
  </si>
  <si>
    <t>6=4+5</t>
  </si>
  <si>
    <t>7=3+6</t>
  </si>
  <si>
    <t>10=8+9</t>
  </si>
  <si>
    <t>Theo Biểu mẫu số STP-03 ban hành kèm theo Công văn số 306/BTP-KHTC ngày 16/10/2009</t>
  </si>
  <si>
    <t>Hồ Chí Minh</t>
  </si>
  <si>
    <t>LÝ LỊCH TƯ PHÁP(LLTP)</t>
  </si>
  <si>
    <t>CHỨNG THỰC</t>
  </si>
  <si>
    <t>CON NUÔI</t>
  </si>
  <si>
    <t xml:space="preserve">Tổng số phiếu LLTP đã cấp </t>
  </si>
  <si>
    <t>Tổng số việc chứng thực</t>
  </si>
  <si>
    <r>
      <t xml:space="preserve">Tổng số lệ phí thu được </t>
    </r>
    <r>
      <rPr>
        <sz val="8"/>
        <rFont val="Arial"/>
        <family val="2"/>
      </rPr>
      <t>(Đơn vị tính: 1.000 đồng)</t>
    </r>
  </si>
  <si>
    <t>Cho công dân VN</t>
  </si>
  <si>
    <t>Cho người nước ngoài</t>
  </si>
  <si>
    <t>Theo Nghị định 79/2007/NĐ-CP</t>
  </si>
  <si>
    <t>Hợp đồng, giao dịch</t>
  </si>
  <si>
    <t>12</t>
  </si>
  <si>
    <t>14=12+13</t>
  </si>
  <si>
    <t>20=18+19</t>
  </si>
  <si>
    <t>23=21+22</t>
  </si>
  <si>
    <t>24=20+23</t>
  </si>
  <si>
    <t>PHỤ LỤC STP-04A</t>
  </si>
  <si>
    <t>LUẬT SƯ</t>
  </si>
  <si>
    <t>Số tổ chức hành nghề luật sư đăng ký hoạt động tại địa phương</t>
  </si>
  <si>
    <t xml:space="preserve">Số lượng vụ việc </t>
  </si>
  <si>
    <t>Tổ chức luật sư trong nước</t>
  </si>
  <si>
    <t>Tổ chức nước ngoài</t>
  </si>
  <si>
    <t>Tranh tụng</t>
  </si>
  <si>
    <t>Tư vấn</t>
  </si>
  <si>
    <t>Khác</t>
  </si>
  <si>
    <t>Tổ chức trong nước</t>
  </si>
  <si>
    <t>17=15+16</t>
  </si>
  <si>
    <t>23=20+21+22</t>
  </si>
  <si>
    <t>26=24+25</t>
  </si>
  <si>
    <t>27</t>
  </si>
  <si>
    <t>28</t>
  </si>
  <si>
    <t>29=27+28</t>
  </si>
  <si>
    <t>TT Huế</t>
  </si>
  <si>
    <t>PHỤ LỤC STP-04B</t>
  </si>
  <si>
    <t>CÔNG CHỨNG (CC)</t>
  </si>
  <si>
    <t xml:space="preserve">Tổng số tổ chức hành nghề công chứng </t>
  </si>
  <si>
    <t xml:space="preserve">Tổng số công chứng viên </t>
  </si>
  <si>
    <t>Tổng số việc công chứng</t>
  </si>
  <si>
    <r>
      <t>Tổng số phí thu được</t>
    </r>
    <r>
      <rPr>
        <sz val="9"/>
        <rFont val="Arial"/>
        <family val="2"/>
      </rPr>
      <t xml:space="preserve"> (Đơn vị tính: 1.000 đồng)</t>
    </r>
  </si>
  <si>
    <r>
      <t xml:space="preserve">Tổng số nộp ngân sách </t>
    </r>
    <r>
      <rPr>
        <sz val="9"/>
        <rFont val="Arial"/>
        <family val="2"/>
      </rPr>
      <t>(Đơn vị tính: 1.000 đồng)</t>
    </r>
  </si>
  <si>
    <t>Phòng CC</t>
  </si>
  <si>
    <t>Văn phòng CC</t>
  </si>
  <si>
    <t>PHỤ LỤC STP-05A</t>
  </si>
  <si>
    <t>BÁN ĐẤU GIÁ (BĐG) TÀI SẢN</t>
  </si>
  <si>
    <t>Tổ chức BĐG</t>
  </si>
  <si>
    <t>Tổng số hợp đồng đã ký kết</t>
  </si>
  <si>
    <r>
      <t xml:space="preserve">Tổng số hợp đồng đã thực hiện </t>
    </r>
    <r>
      <rPr>
        <sz val="8"/>
        <rFont val="Arial"/>
        <family val="2"/>
      </rPr>
      <t>(BĐG thành)</t>
    </r>
  </si>
  <si>
    <r>
      <t xml:space="preserve">Tổng số phí thu được       </t>
    </r>
    <r>
      <rPr>
        <sz val="8"/>
        <rFont val="Arial"/>
        <family val="2"/>
      </rPr>
      <t>(Đơn vị tính: 1.000 đồng)</t>
    </r>
  </si>
  <si>
    <t>Trung tâm dịch vụ BĐG</t>
  </si>
  <si>
    <t>Doanh nghiệp BĐG</t>
  </si>
  <si>
    <t>4</t>
  </si>
  <si>
    <t>8</t>
  </si>
  <si>
    <t>11 = 9+10</t>
  </si>
  <si>
    <t>PHỤ LỤC STP- 05B</t>
  </si>
  <si>
    <t>GIÁM ĐỊNH</t>
  </si>
  <si>
    <t>Số giám định viên tư pháp</t>
  </si>
  <si>
    <t>Số người  giám định tư pháp theo vụ việc</t>
  </si>
  <si>
    <t>Pháp y</t>
  </si>
  <si>
    <t>Pháp y tâm thần</t>
  </si>
  <si>
    <t>Kỹ thuật HS</t>
  </si>
  <si>
    <t>16=12+13+14+15</t>
  </si>
  <si>
    <t>21=17+18+19+20</t>
  </si>
  <si>
    <t>Theo Biểu mẫu số STP-05 ban hành kèm theo Công văn số 306/BTP-KHTC ngày 16/10/2009</t>
  </si>
  <si>
    <t>Theo Biểu mẫu số STP-04 ban hành kèm theo Công văn số 306/BTP-KHTC ngày 16/10/2009</t>
  </si>
  <si>
    <t>Tổng số luật sư tại địa phương</t>
  </si>
  <si>
    <t>THỐNG KÊ VỀ TỔ CHỨC, HOẠT ĐỘNG CÔNG CHỨNG NĂM 2010</t>
  </si>
  <si>
    <t>VPCC</t>
  </si>
  <si>
    <t>STP</t>
  </si>
  <si>
    <t>VP CC</t>
  </si>
  <si>
    <r>
      <t xml:space="preserve">Tổng số nộp ngân sách </t>
    </r>
    <r>
      <rPr>
        <sz val="10"/>
        <rFont val="Arial"/>
        <family val="2"/>
      </rPr>
      <t>(đơn vị 1.000)</t>
    </r>
  </si>
  <si>
    <t>Thuộc Đoàn luật sư địa phương</t>
  </si>
  <si>
    <t>Thuộc tổ chức hành nghề luật sư nước ngoài</t>
  </si>
  <si>
    <t>603.153</t>
  </si>
  <si>
    <t>39.330</t>
  </si>
  <si>
    <t>0</t>
  </si>
  <si>
    <t>01</t>
  </si>
  <si>
    <t>03</t>
  </si>
  <si>
    <t>Sơn La: Cột  4, 5: Tổng số công chứng viên thực tế hành nghề trên địa bàn tỉnh</t>
  </si>
  <si>
    <r>
      <t xml:space="preserve">Doanh thu </t>
    </r>
    <r>
      <rPr>
        <sz val="14"/>
        <rFont val="Arial"/>
        <family val="2"/>
      </rPr>
      <t>(Đơn vị tính: 1.000 đồng)</t>
    </r>
  </si>
  <si>
    <r>
      <t>Tổng số nộp ngân sách</t>
    </r>
    <r>
      <rPr>
        <sz val="14"/>
        <rFont val="Arial"/>
        <family val="2"/>
      </rPr>
      <t xml:space="preserve"> (Đơn vị tính: 1.000 đồng)</t>
    </r>
  </si>
  <si>
    <t>356.253,</t>
  </si>
  <si>
    <t>66</t>
  </si>
  <si>
    <t>393</t>
  </si>
  <si>
    <t>1.037.043</t>
  </si>
  <si>
    <t>217</t>
  </si>
  <si>
    <t>104</t>
  </si>
  <si>
    <t>206</t>
  </si>
  <si>
    <t>103</t>
  </si>
  <si>
    <t>507</t>
  </si>
  <si>
    <t>1.062</t>
  </si>
  <si>
    <t>202</t>
  </si>
  <si>
    <t>135.622</t>
  </si>
  <si>
    <t>114.321</t>
  </si>
  <si>
    <t>126</t>
  </si>
  <si>
    <t>1.385</t>
  </si>
  <si>
    <t>3.003</t>
  </si>
  <si>
    <t>3.005</t>
  </si>
  <si>
    <t>18.601</t>
  </si>
  <si>
    <t>3.987</t>
  </si>
  <si>
    <t>3.456</t>
  </si>
  <si>
    <t>84</t>
  </si>
  <si>
    <t>630</t>
  </si>
  <si>
    <t>1.622.180</t>
  </si>
  <si>
    <t>24</t>
  </si>
  <si>
    <t>16</t>
  </si>
  <si>
    <t>185.022</t>
  </si>
  <si>
    <t>65.077</t>
  </si>
  <si>
    <t>18.975</t>
  </si>
  <si>
    <t>6.507</t>
  </si>
  <si>
    <t>5.699</t>
  </si>
  <si>
    <t>1.243.497</t>
  </si>
  <si>
    <t>621.748</t>
  </si>
  <si>
    <t>235</t>
  </si>
  <si>
    <t>36</t>
  </si>
  <si>
    <t>140.000.000</t>
  </si>
  <si>
    <t>22.099.023</t>
  </si>
  <si>
    <t>07</t>
  </si>
  <si>
    <t>44</t>
  </si>
  <si>
    <t>05</t>
  </si>
  <si>
    <t>105</t>
  </si>
  <si>
    <t>160</t>
  </si>
  <si>
    <t>176</t>
  </si>
  <si>
    <t>175</t>
  </si>
  <si>
    <t>232</t>
  </si>
  <si>
    <t>54</t>
  </si>
  <si>
    <t>56</t>
  </si>
  <si>
    <t>342</t>
  </si>
  <si>
    <t>86</t>
  </si>
  <si>
    <t>81</t>
  </si>
  <si>
    <t>216</t>
  </si>
  <si>
    <t>281</t>
  </si>
  <si>
    <t>497</t>
  </si>
  <si>
    <t>184</t>
  </si>
  <si>
    <t>1. 550</t>
  </si>
  <si>
    <t>1. 655</t>
  </si>
  <si>
    <t>445</t>
  </si>
  <si>
    <t>38.552</t>
  </si>
  <si>
    <t>243.478</t>
  </si>
  <si>
    <t>30</t>
  </si>
  <si>
    <t>535</t>
  </si>
  <si>
    <t>718</t>
  </si>
  <si>
    <t>737</t>
  </si>
  <si>
    <t>668</t>
  </si>
  <si>
    <t>4.246</t>
  </si>
  <si>
    <t>2.156</t>
  </si>
  <si>
    <t>1.146</t>
  </si>
  <si>
    <t>388963</t>
  </si>
  <si>
    <t>9.673</t>
  </si>
  <si>
    <t>7. 853</t>
  </si>
  <si>
    <t>542. 741</t>
  </si>
  <si>
    <t>371. 456</t>
  </si>
  <si>
    <t xml:space="preserve">1. 016 </t>
  </si>
  <si>
    <t>1. 257</t>
  </si>
  <si>
    <t>2. 070</t>
  </si>
  <si>
    <t>2. 552</t>
  </si>
  <si>
    <t>12. 324</t>
  </si>
  <si>
    <t>2. 977</t>
  </si>
  <si>
    <t>2. 601</t>
  </si>
  <si>
    <t>7.696</t>
  </si>
  <si>
    <t>7.009</t>
  </si>
  <si>
    <t>14.705</t>
  </si>
  <si>
    <t>77</t>
  </si>
  <si>
    <t>182</t>
  </si>
  <si>
    <t>14.887</t>
  </si>
  <si>
    <t>7.431</t>
  </si>
  <si>
    <t>335</t>
  </si>
  <si>
    <t>7.766</t>
  </si>
  <si>
    <t>3.429</t>
  </si>
  <si>
    <t>40404</t>
  </si>
  <si>
    <t>20. 677</t>
  </si>
  <si>
    <t>18. 484</t>
  </si>
  <si>
    <t>39. 161</t>
  </si>
  <si>
    <t>39. 237</t>
  </si>
  <si>
    <t>16. 237</t>
  </si>
  <si>
    <t>16. 658</t>
  </si>
  <si>
    <t>9779</t>
  </si>
  <si>
    <t>9856</t>
  </si>
  <si>
    <t>472</t>
  </si>
  <si>
    <t>328</t>
  </si>
  <si>
    <t>800</t>
  </si>
  <si>
    <t>1977</t>
  </si>
  <si>
    <t>2.637</t>
  </si>
  <si>
    <t>375</t>
  </si>
  <si>
    <t>3.012</t>
  </si>
  <si>
    <t>400.212</t>
  </si>
  <si>
    <t>(không theo dõi được)</t>
  </si>
  <si>
    <t>38</t>
  </si>
  <si>
    <t>49</t>
  </si>
  <si>
    <t>93</t>
  </si>
  <si>
    <t>106</t>
  </si>
  <si>
    <t>508.344.000</t>
  </si>
  <si>
    <t>7536</t>
  </si>
  <si>
    <t>1462</t>
  </si>
  <si>
    <t>2. 945</t>
  </si>
  <si>
    <t>3. 193</t>
  </si>
  <si>
    <t>1. 218. 275</t>
  </si>
  <si>
    <t>7. 656</t>
  </si>
  <si>
    <t>6. 025. 100</t>
  </si>
  <si>
    <t>661</t>
  </si>
  <si>
    <t>662</t>
  </si>
  <si>
    <t>50</t>
  </si>
  <si>
    <t>118</t>
  </si>
  <si>
    <t xml:space="preserve"> 18.980.400</t>
  </si>
  <si>
    <t>8.980.400</t>
  </si>
  <si>
    <t>1. 073</t>
  </si>
  <si>
    <t>1.851.522</t>
  </si>
  <si>
    <t>171. 701</t>
  </si>
  <si>
    <t>04</t>
  </si>
  <si>
    <t>25.502</t>
  </si>
  <si>
    <t>37.233</t>
  </si>
  <si>
    <t>62.735</t>
  </si>
  <si>
    <t>11.255.139.000</t>
  </si>
  <si>
    <t>9.526.680.000</t>
  </si>
  <si>
    <t>5.627.569.500</t>
  </si>
  <si>
    <t>2.599.509</t>
  </si>
  <si>
    <t>2.405.313</t>
  </si>
  <si>
    <t>1.079.029.563</t>
  </si>
  <si>
    <t xml:space="preserve">539.514.781 </t>
  </si>
  <si>
    <t>25. 154</t>
  </si>
  <si>
    <t>19. 731</t>
  </si>
  <si>
    <t>44. 885</t>
  </si>
  <si>
    <t>12.785.269</t>
  </si>
  <si>
    <t>7. 550. 614</t>
  </si>
  <si>
    <t>6.392.634</t>
  </si>
  <si>
    <t>166. 135</t>
  </si>
  <si>
    <t>6.558.769</t>
  </si>
  <si>
    <t>1.320.353</t>
  </si>
  <si>
    <t>660.176</t>
  </si>
  <si>
    <t>110</t>
  </si>
  <si>
    <t>74</t>
  </si>
  <si>
    <t>839.399.000</t>
  </si>
  <si>
    <t>274.685.000</t>
  </si>
  <si>
    <t>1.706.322</t>
  </si>
  <si>
    <t>x</t>
  </si>
  <si>
    <t>67.116.289</t>
  </si>
  <si>
    <t>590. 000</t>
  </si>
  <si>
    <t>908. 242</t>
  </si>
  <si>
    <t>59. 000</t>
  </si>
  <si>
    <t>81. 928</t>
  </si>
  <si>
    <t>140. 928</t>
  </si>
  <si>
    <t>225217</t>
  </si>
  <si>
    <t>22521</t>
  </si>
  <si>
    <t>32</t>
  </si>
  <si>
    <t>09</t>
  </si>
  <si>
    <t>06</t>
  </si>
  <si>
    <t>37</t>
  </si>
  <si>
    <t>THỐNG KÊ VỀ CÔNG TÁC XÂY DỰNG, THẨM ĐỊNH, KIỂM TRA VĂN BẢN QUY PHẠM PHÁP LUẬT NĂM 2010</t>
  </si>
  <si>
    <t>(từ ngày 01 tháng 10 năm 2009 đến ngày 30 tháng 9 năm 2010)</t>
  </si>
  <si>
    <t>THỐNG KÊ HOẠT ĐỘNG HỘ TỊCH NĂM 2010</t>
  </si>
  <si>
    <t xml:space="preserve">(Từ ngày 01 tháng 10 năm 2009 đến ngày 30 tháng 9 năm 2010)    </t>
  </si>
  <si>
    <t xml:space="preserve">865
</t>
  </si>
  <si>
    <t>THỐNG KÊ HOẠT ĐỘNG LÝ LỊCH TƯ PHÁP, CHỨNG THỰC, CON NUÔI NĂM 2010</t>
  </si>
  <si>
    <t>(Từ ngày 01 tháng 10 năm 2009 đến ngày 30 tháng 9 năm 2010)</t>
  </si>
  <si>
    <t>THỐNG KÊ VỀ TỔ CHỨC, HOẠT ĐỘNG BÁN ĐẤU GIÁ TÀI SẢN NĂM 2010</t>
  </si>
  <si>
    <t>THỐNG KÊ VỀ TỔ CHỨC, HOẠT ĐỘNG GIÁM ĐỊNH NĂM 2010</t>
  </si>
  <si>
    <t>THỐNG KÊ VỀ TỔ CHỨC, HOẠT ĐỘNG LUẬT SƯ NĂM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</si>
</sst>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* #,##0_);_(* \(#,##0\);_(* &quot;-&quot;??_);_(@_)"/>
    <numFmt numFmtId="166" formatCode="[$-409]dddd\,\ mmmm\ dd\,\ yyyy"/>
    <numFmt numFmtId="167" formatCode="[$-409]h:mm:ss\ AM/PM"/>
    <numFmt numFmtId="168" formatCode="00000"/>
    <numFmt numFmtId="169" formatCode="#,##0.000"/>
    <numFmt numFmtId="170" formatCode="00"/>
    <numFmt numFmtId="171" formatCode="0.000"/>
    <numFmt numFmtId="172" formatCode="000"/>
    <numFmt numFmtId="173" formatCode="_(* #,##0.000_);_(* \(#,##0.000\);_(* &quot;-&quot;??_);_(@_)"/>
    <numFmt numFmtId="174" formatCode="#,##0.000_);\(#,##0.000\)"/>
    <numFmt numFmtId="175" formatCode="#,##0;[Red]#,##0"/>
    <numFmt numFmtId="176" formatCode="0_);\(0\)"/>
  </numFmts>
  <fonts count="73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i/>
      <sz val="13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61"/>
      <name val="Arial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9" fillId="20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6" fillId="0" borderId="0" xfId="55" applyFont="1" applyFill="1" applyAlignment="1">
      <alignment/>
      <protection/>
    </xf>
    <xf numFmtId="1" fontId="17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>
      <alignment/>
      <protection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2" fontId="0" fillId="0" borderId="0" xfId="55" applyNumberFormat="1" applyFont="1" applyFill="1">
      <alignment/>
      <protection/>
    </xf>
    <xf numFmtId="0" fontId="15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/>
      <protection/>
    </xf>
    <xf numFmtId="2" fontId="11" fillId="0" borderId="0" xfId="55" applyNumberFormat="1" applyFont="1" applyFill="1" applyAlignment="1">
      <alignment vertical="center" wrapText="1"/>
      <protection/>
    </xf>
    <xf numFmtId="0" fontId="22" fillId="0" borderId="0" xfId="55" applyFont="1" applyFill="1">
      <alignment/>
      <protection/>
    </xf>
    <xf numFmtId="0" fontId="22" fillId="0" borderId="0" xfId="55" applyFont="1" applyFill="1" applyAlignment="1">
      <alignment horizontal="center"/>
      <protection/>
    </xf>
    <xf numFmtId="0" fontId="23" fillId="0" borderId="0" xfId="55" applyFont="1" applyFill="1" applyAlignment="1">
      <alignment horizontal="center" vertical="center"/>
      <protection/>
    </xf>
    <xf numFmtId="164" fontId="0" fillId="0" borderId="0" xfId="55" applyNumberFormat="1" applyFont="1" applyFill="1">
      <alignment/>
      <protection/>
    </xf>
    <xf numFmtId="49" fontId="17" fillId="0" borderId="0" xfId="55" applyNumberFormat="1" applyFont="1" applyFill="1" applyAlignment="1">
      <alignment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" fontId="11" fillId="0" borderId="10" xfId="55" applyNumberFormat="1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49" fontId="9" fillId="0" borderId="0" xfId="55" applyNumberFormat="1" applyFont="1" applyFill="1" applyAlignment="1">
      <alignment/>
      <protection/>
    </xf>
    <xf numFmtId="0" fontId="0" fillId="0" borderId="12" xfId="55" applyFont="1" applyFill="1" applyBorder="1">
      <alignment/>
      <protection/>
    </xf>
    <xf numFmtId="3" fontId="14" fillId="0" borderId="0" xfId="55" applyNumberFormat="1" applyFont="1" applyFill="1">
      <alignment/>
      <protection/>
    </xf>
    <xf numFmtId="0" fontId="14" fillId="0" borderId="0" xfId="55" applyFont="1" applyFill="1">
      <alignment/>
      <protection/>
    </xf>
    <xf numFmtId="0" fontId="2" fillId="0" borderId="0" xfId="55" applyFont="1" applyFill="1">
      <alignment/>
      <protection/>
    </xf>
    <xf numFmtId="4" fontId="14" fillId="0" borderId="0" xfId="55" applyNumberFormat="1" applyFont="1" applyFill="1">
      <alignment/>
      <protection/>
    </xf>
    <xf numFmtId="3" fontId="14" fillId="24" borderId="0" xfId="55" applyNumberFormat="1" applyFont="1" applyFill="1">
      <alignment/>
      <protection/>
    </xf>
    <xf numFmtId="0" fontId="2" fillId="24" borderId="0" xfId="55" applyFont="1" applyFill="1">
      <alignment/>
      <protection/>
    </xf>
    <xf numFmtId="0" fontId="0" fillId="24" borderId="0" xfId="55" applyFont="1" applyFill="1">
      <alignment/>
      <protection/>
    </xf>
    <xf numFmtId="0" fontId="0" fillId="0" borderId="13" xfId="55" applyFont="1" applyFill="1" applyBorder="1">
      <alignment/>
      <protection/>
    </xf>
    <xf numFmtId="0" fontId="25" fillId="0" borderId="14" xfId="55" applyFont="1" applyFill="1" applyBorder="1">
      <alignment/>
      <protection/>
    </xf>
    <xf numFmtId="164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1" fontId="26" fillId="0" borderId="0" xfId="55" applyNumberFormat="1" applyFont="1" applyFill="1" applyBorder="1" applyAlignment="1">
      <alignment vertical="center"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 applyAlignment="1">
      <alignment horizontal="center"/>
      <protection/>
    </xf>
    <xf numFmtId="0" fontId="7" fillId="0" borderId="0" xfId="55" applyFont="1" applyFill="1" applyAlignment="1">
      <alignment horizontal="center" vertical="center"/>
      <protection/>
    </xf>
    <xf numFmtId="0" fontId="15" fillId="0" borderId="0" xfId="55" applyFont="1" applyFill="1">
      <alignment/>
      <protection/>
    </xf>
    <xf numFmtId="2" fontId="2" fillId="0" borderId="0" xfId="55" applyNumberFormat="1" applyFont="1" applyFill="1" applyAlignment="1">
      <alignment horizontal="center"/>
      <protection/>
    </xf>
    <xf numFmtId="164" fontId="3" fillId="0" borderId="0" xfId="55" applyNumberFormat="1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3" fontId="13" fillId="0" borderId="0" xfId="55" applyNumberFormat="1" applyFont="1" applyFill="1">
      <alignment/>
      <protection/>
    </xf>
    <xf numFmtId="0" fontId="13" fillId="0" borderId="0" xfId="55" applyFont="1" applyFill="1">
      <alignment/>
      <protection/>
    </xf>
    <xf numFmtId="4" fontId="13" fillId="0" borderId="0" xfId="55" applyNumberFormat="1" applyFont="1" applyFill="1">
      <alignment/>
      <protection/>
    </xf>
    <xf numFmtId="0" fontId="0" fillId="0" borderId="0" xfId="55" applyFont="1" applyFill="1" applyAlignment="1">
      <alignment wrapText="1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1" fontId="0" fillId="0" borderId="12" xfId="55" applyNumberFormat="1" applyFont="1" applyFill="1" applyBorder="1">
      <alignment/>
      <protection/>
    </xf>
    <xf numFmtId="3" fontId="0" fillId="0" borderId="12" xfId="55" applyNumberFormat="1" applyFont="1" applyFill="1" applyBorder="1">
      <alignment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6" fillId="0" borderId="0" xfId="55" applyFont="1" applyFill="1" applyAlignment="1">
      <alignment/>
      <protection/>
    </xf>
    <xf numFmtId="1" fontId="30" fillId="0" borderId="0" xfId="55" applyNumberFormat="1" applyFont="1" applyFill="1" applyBorder="1" applyAlignment="1">
      <alignment vertical="center"/>
      <protection/>
    </xf>
    <xf numFmtId="0" fontId="30" fillId="0" borderId="0" xfId="55" applyFont="1" applyFill="1">
      <alignment/>
      <protection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8" fillId="24" borderId="0" xfId="0" applyFont="1" applyFill="1" applyAlignment="1">
      <alignment/>
    </xf>
    <xf numFmtId="1" fontId="42" fillId="0" borderId="0" xfId="55" applyNumberFormat="1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3" fontId="0" fillId="0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3" fontId="2" fillId="0" borderId="10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3" fontId="2" fillId="0" borderId="11" xfId="42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42" applyNumberFormat="1" applyFont="1" applyFill="1" applyBorder="1" applyAlignment="1">
      <alignment horizontal="center" vertical="center"/>
    </xf>
    <xf numFmtId="171" fontId="43" fillId="0" borderId="0" xfId="42" applyNumberFormat="1" applyFont="1" applyFill="1" applyBorder="1" applyAlignment="1">
      <alignment horizontal="center" vertical="center"/>
    </xf>
    <xf numFmtId="172" fontId="43" fillId="0" borderId="0" xfId="42" applyNumberFormat="1" applyFont="1" applyFill="1" applyBorder="1" applyAlignment="1">
      <alignment horizontal="center" vertical="center"/>
    </xf>
    <xf numFmtId="1" fontId="43" fillId="0" borderId="0" xfId="42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Alignment="1">
      <alignment/>
    </xf>
    <xf numFmtId="0" fontId="31" fillId="0" borderId="0" xfId="0" applyFont="1" applyFill="1" applyAlignment="1">
      <alignment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/>
    </xf>
    <xf numFmtId="1" fontId="32" fillId="0" borderId="0" xfId="55" applyNumberFormat="1" applyFont="1" applyFill="1" applyBorder="1" applyAlignment="1">
      <alignment vertical="center"/>
      <protection/>
    </xf>
    <xf numFmtId="1" fontId="12" fillId="0" borderId="10" xfId="55" applyNumberFormat="1" applyFont="1" applyFill="1" applyBorder="1" applyAlignment="1">
      <alignment horizontal="right" vertical="center"/>
      <protection/>
    </xf>
    <xf numFmtId="0" fontId="64" fillId="0" borderId="0" xfId="0" applyFont="1" applyFill="1" applyBorder="1" applyAlignment="1">
      <alignment/>
    </xf>
    <xf numFmtId="0" fontId="64" fillId="24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24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Alignment="1">
      <alignment/>
    </xf>
    <xf numFmtId="0" fontId="64" fillId="0" borderId="0" xfId="0" applyFont="1" applyAlignment="1">
      <alignment/>
    </xf>
    <xf numFmtId="0" fontId="67" fillId="0" borderId="0" xfId="0" applyFont="1" applyFill="1" applyAlignment="1">
      <alignment/>
    </xf>
    <xf numFmtId="0" fontId="65" fillId="24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24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7" fillId="24" borderId="0" xfId="0" applyFont="1" applyFill="1" applyAlignment="1">
      <alignment/>
    </xf>
    <xf numFmtId="0" fontId="68" fillId="24" borderId="0" xfId="0" applyFont="1" applyFill="1" applyAlignment="1">
      <alignment/>
    </xf>
    <xf numFmtId="0" fontId="68" fillId="0" borderId="0" xfId="0" applyFont="1" applyFill="1" applyAlignment="1">
      <alignment/>
    </xf>
    <xf numFmtId="164" fontId="68" fillId="24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2" fontId="68" fillId="24" borderId="0" xfId="0" applyNumberFormat="1" applyFont="1" applyFill="1" applyAlignment="1">
      <alignment/>
    </xf>
    <xf numFmtId="2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3" fontId="66" fillId="0" borderId="10" xfId="42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3" fontId="66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24" borderId="0" xfId="0" applyFont="1" applyFill="1" applyAlignment="1">
      <alignment/>
    </xf>
    <xf numFmtId="0" fontId="66" fillId="0" borderId="0" xfId="0" applyFont="1" applyFill="1" applyAlignment="1">
      <alignment/>
    </xf>
    <xf numFmtId="0" fontId="71" fillId="0" borderId="0" xfId="0" applyFont="1" applyAlignment="1">
      <alignment/>
    </xf>
    <xf numFmtId="0" fontId="69" fillId="24" borderId="0" xfId="0" applyFont="1" applyFill="1" applyAlignment="1">
      <alignment horizontal="center" vertical="center" wrapText="1"/>
    </xf>
    <xf numFmtId="0" fontId="70" fillId="24" borderId="0" xfId="0" applyFont="1" applyFill="1" applyAlignment="1">
      <alignment/>
    </xf>
    <xf numFmtId="0" fontId="65" fillId="0" borderId="0" xfId="0" applyFont="1" applyAlignment="1">
      <alignment/>
    </xf>
    <xf numFmtId="0" fontId="72" fillId="0" borderId="0" xfId="55" applyFont="1" applyFill="1" applyAlignment="1">
      <alignment/>
      <protection/>
    </xf>
    <xf numFmtId="1" fontId="12" fillId="0" borderId="0" xfId="55" applyNumberFormat="1" applyFont="1" applyFill="1" applyBorder="1" applyAlignment="1">
      <alignment vertical="center"/>
      <protection/>
    </xf>
    <xf numFmtId="0" fontId="12" fillId="0" borderId="0" xfId="55" applyFont="1" applyFill="1">
      <alignment/>
      <protection/>
    </xf>
    <xf numFmtId="0" fontId="45" fillId="0" borderId="0" xfId="0" applyFont="1" applyAlignment="1">
      <alignment/>
    </xf>
    <xf numFmtId="0" fontId="45" fillId="24" borderId="0" xfId="0" applyFont="1" applyFill="1" applyAlignment="1">
      <alignment/>
    </xf>
    <xf numFmtId="3" fontId="64" fillId="0" borderId="0" xfId="0" applyNumberFormat="1" applyFont="1" applyAlignment="1">
      <alignment/>
    </xf>
    <xf numFmtId="0" fontId="69" fillId="0" borderId="0" xfId="0" applyFont="1" applyAlignment="1">
      <alignment/>
    </xf>
    <xf numFmtId="1" fontId="12" fillId="0" borderId="1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10" xfId="42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/>
    </xf>
    <xf numFmtId="3" fontId="12" fillId="0" borderId="10" xfId="42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165" fontId="29" fillId="0" borderId="10" xfId="42" applyNumberFormat="1" applyFont="1" applyFill="1" applyBorder="1" applyAlignment="1">
      <alignment horizontal="right" vertical="center"/>
    </xf>
    <xf numFmtId="1" fontId="29" fillId="0" borderId="10" xfId="4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0" fontId="12" fillId="0" borderId="10" xfId="42" applyNumberFormat="1" applyFont="1" applyFill="1" applyBorder="1" applyAlignment="1">
      <alignment horizontal="right" vertical="center"/>
    </xf>
    <xf numFmtId="1" fontId="12" fillId="0" borderId="10" xfId="42" applyNumberFormat="1" applyFont="1" applyFill="1" applyBorder="1" applyAlignment="1">
      <alignment horizontal="right" vertical="center"/>
    </xf>
    <xf numFmtId="49" fontId="12" fillId="0" borderId="10" xfId="42" applyNumberFormat="1" applyFont="1" applyFill="1" applyBorder="1" applyAlignment="1">
      <alignment horizontal="right" vertical="center"/>
    </xf>
    <xf numFmtId="3" fontId="12" fillId="0" borderId="10" xfId="42" applyNumberFormat="1" applyFont="1" applyFill="1" applyBorder="1" applyAlignment="1">
      <alignment horizontal="right" vertical="center"/>
    </xf>
    <xf numFmtId="49" fontId="12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42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3" fontId="29" fillId="0" borderId="10" xfId="55" applyNumberFormat="1" applyFont="1" applyFill="1" applyBorder="1" applyAlignment="1">
      <alignment horizontal="right"/>
      <protection/>
    </xf>
    <xf numFmtId="49" fontId="29" fillId="0" borderId="10" xfId="0" applyNumberFormat="1" applyFont="1" applyFill="1" applyBorder="1" applyAlignment="1">
      <alignment horizontal="right" vertical="center" wrapText="1"/>
    </xf>
    <xf numFmtId="165" fontId="29" fillId="0" borderId="10" xfId="42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29" fillId="0" borderId="10" xfId="42" applyNumberFormat="1" applyFont="1" applyFill="1" applyBorder="1" applyAlignment="1">
      <alignment horizontal="right" vertical="center"/>
    </xf>
    <xf numFmtId="3" fontId="29" fillId="0" borderId="10" xfId="42" applyNumberFormat="1" applyFont="1" applyFill="1" applyBorder="1" applyAlignment="1">
      <alignment horizontal="right" vertical="center"/>
    </xf>
    <xf numFmtId="1" fontId="29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3" fontId="12" fillId="0" borderId="10" xfId="42" applyNumberFormat="1" applyFont="1" applyFill="1" applyBorder="1" applyAlignment="1" quotePrefix="1">
      <alignment horizontal="right" vertical="center"/>
    </xf>
    <xf numFmtId="0" fontId="12" fillId="0" borderId="10" xfId="42" applyNumberFormat="1" applyFont="1" applyFill="1" applyBorder="1" applyAlignment="1" quotePrefix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1" fontId="12" fillId="0" borderId="10" xfId="42" applyNumberFormat="1" applyFont="1" applyFill="1" applyBorder="1" applyAlignment="1">
      <alignment horizontal="right" vertical="center"/>
    </xf>
    <xf numFmtId="1" fontId="12" fillId="0" borderId="10" xfId="42" applyNumberFormat="1" applyFont="1" applyFill="1" applyBorder="1" applyAlignment="1">
      <alignment horizontal="right" vertical="center" wrapText="1"/>
    </xf>
    <xf numFmtId="1" fontId="12" fillId="0" borderId="10" xfId="42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wrapText="1"/>
    </xf>
    <xf numFmtId="0" fontId="12" fillId="0" borderId="10" xfId="42" applyNumberFormat="1" applyFont="1" applyFill="1" applyBorder="1" applyAlignment="1">
      <alignment horizontal="right"/>
    </xf>
    <xf numFmtId="0" fontId="12" fillId="0" borderId="10" xfId="42" applyNumberFormat="1" applyFont="1" applyFill="1" applyBorder="1" applyAlignment="1">
      <alignment horizontal="right" vertical="center" wrapText="1"/>
    </xf>
    <xf numFmtId="3" fontId="12" fillId="0" borderId="10" xfId="55" applyNumberFormat="1" applyFont="1" applyFill="1" applyBorder="1" applyAlignment="1">
      <alignment horizontal="right"/>
      <protection/>
    </xf>
    <xf numFmtId="0" fontId="12" fillId="0" borderId="10" xfId="0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0" fontId="12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center"/>
    </xf>
    <xf numFmtId="37" fontId="12" fillId="0" borderId="10" xfId="42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1" fontId="12" fillId="0" borderId="10" xfId="42" applyNumberFormat="1" applyFont="1" applyFill="1" applyBorder="1" applyAlignment="1">
      <alignment horizontal="right"/>
    </xf>
    <xf numFmtId="49" fontId="12" fillId="0" borderId="10" xfId="42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/>
    </xf>
    <xf numFmtId="49" fontId="12" fillId="0" borderId="10" xfId="42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 quotePrefix="1">
      <alignment horizontal="right" vertical="center" wrapText="1"/>
    </xf>
    <xf numFmtId="0" fontId="12" fillId="0" borderId="10" xfId="0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>
      <alignment horizontal="right" vertical="center" wrapText="1"/>
    </xf>
    <xf numFmtId="3" fontId="12" fillId="0" borderId="10" xfId="42" applyNumberFormat="1" applyFont="1" applyFill="1" applyBorder="1" applyAlignment="1" quotePrefix="1">
      <alignment horizontal="right" vertical="center" wrapText="1"/>
    </xf>
    <xf numFmtId="0" fontId="12" fillId="0" borderId="10" xfId="0" applyNumberFormat="1" applyFont="1" applyFill="1" applyBorder="1" applyAlignment="1">
      <alignment horizontal="right" wrapText="1"/>
    </xf>
    <xf numFmtId="3" fontId="12" fillId="0" borderId="10" xfId="56" applyNumberFormat="1" applyFont="1" applyFill="1" applyBorder="1" applyAlignment="1">
      <alignment horizontal="right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2" fontId="63" fillId="0" borderId="16" xfId="42" applyNumberFormat="1" applyFont="1" applyFill="1" applyBorder="1" applyAlignment="1">
      <alignment horizontal="center" vertical="center"/>
    </xf>
    <xf numFmtId="0" fontId="17" fillId="0" borderId="16" xfId="55" applyFont="1" applyFill="1" applyBorder="1" applyAlignment="1">
      <alignment horizontal="center"/>
      <protection/>
    </xf>
    <xf numFmtId="171" fontId="12" fillId="0" borderId="10" xfId="42" applyNumberFormat="1" applyFont="1" applyFill="1" applyBorder="1" applyAlignment="1">
      <alignment horizontal="right" vertical="center"/>
    </xf>
    <xf numFmtId="1" fontId="12" fillId="0" borderId="10" xfId="42" applyNumberFormat="1" applyFont="1" applyFill="1" applyBorder="1" applyAlignment="1">
      <alignment horizontal="right" indent="2"/>
    </xf>
    <xf numFmtId="171" fontId="12" fillId="0" borderId="10" xfId="42" applyNumberFormat="1" applyFont="1" applyFill="1" applyBorder="1" applyAlignment="1">
      <alignment horizontal="right"/>
    </xf>
    <xf numFmtId="171" fontId="12" fillId="0" borderId="10" xfId="42" applyNumberFormat="1" applyFont="1" applyFill="1" applyBorder="1" applyAlignment="1">
      <alignment horizontal="right"/>
    </xf>
    <xf numFmtId="1" fontId="12" fillId="0" borderId="10" xfId="42" applyNumberFormat="1" applyFont="1" applyFill="1" applyBorder="1" applyAlignment="1">
      <alignment horizontal="right"/>
    </xf>
    <xf numFmtId="173" fontId="12" fillId="0" borderId="10" xfId="42" applyNumberFormat="1" applyFont="1" applyFill="1" applyBorder="1" applyAlignment="1">
      <alignment horizontal="right" vertical="center"/>
    </xf>
    <xf numFmtId="0" fontId="12" fillId="0" borderId="10" xfId="55" applyFont="1" applyFill="1" applyBorder="1" applyAlignment="1">
      <alignment horizontal="right"/>
      <protection/>
    </xf>
    <xf numFmtId="164" fontId="12" fillId="0" borderId="10" xfId="55" applyNumberFormat="1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horizontal="right"/>
      <protection/>
    </xf>
    <xf numFmtId="164" fontId="12" fillId="0" borderId="10" xfId="42" applyNumberFormat="1" applyFont="1" applyFill="1" applyBorder="1" applyAlignment="1">
      <alignment horizontal="right" vertical="center"/>
    </xf>
    <xf numFmtId="0" fontId="12" fillId="0" borderId="10" xfId="55" applyNumberFormat="1" applyFont="1" applyFill="1" applyBorder="1" applyAlignment="1">
      <alignment horizontal="right" vertical="center"/>
      <protection/>
    </xf>
    <xf numFmtId="169" fontId="12" fillId="0" borderId="10" xfId="55" applyNumberFormat="1" applyFont="1" applyFill="1" applyBorder="1" applyAlignment="1">
      <alignment horizontal="right" vertical="center"/>
      <protection/>
    </xf>
    <xf numFmtId="169" fontId="12" fillId="0" borderId="10" xfId="55" applyNumberFormat="1" applyFont="1" applyFill="1" applyBorder="1" applyAlignment="1">
      <alignment horizontal="right" vertical="center" wrapText="1"/>
      <protection/>
    </xf>
    <xf numFmtId="3" fontId="12" fillId="0" borderId="10" xfId="55" applyNumberFormat="1" applyFont="1" applyFill="1" applyBorder="1" applyAlignment="1">
      <alignment horizontal="right" vertical="center"/>
      <protection/>
    </xf>
    <xf numFmtId="3" fontId="12" fillId="0" borderId="10" xfId="0" applyNumberFormat="1" applyFont="1" applyFill="1" applyBorder="1" applyAlignment="1" quotePrefix="1">
      <alignment horizontal="right" vertical="center"/>
    </xf>
    <xf numFmtId="3" fontId="12" fillId="0" borderId="10" xfId="0" applyNumberFormat="1" applyFont="1" applyFill="1" applyBorder="1" applyAlignment="1" quotePrefix="1">
      <alignment horizontal="right" vertical="center" wrapText="1"/>
    </xf>
    <xf numFmtId="165" fontId="12" fillId="0" borderId="10" xfId="42" applyNumberFormat="1" applyFont="1" applyFill="1" applyBorder="1" applyAlignment="1" quotePrefix="1">
      <alignment horizontal="right" vertical="center" shrinkToFi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70" fontId="12" fillId="0" borderId="10" xfId="42" applyNumberFormat="1" applyFont="1" applyFill="1" applyBorder="1" applyAlignment="1">
      <alignment horizontal="right" vertical="center"/>
    </xf>
    <xf numFmtId="172" fontId="12" fillId="0" borderId="10" xfId="42" applyNumberFormat="1" applyFont="1" applyFill="1" applyBorder="1" applyAlignment="1">
      <alignment horizontal="right" vertical="center"/>
    </xf>
    <xf numFmtId="172" fontId="12" fillId="0" borderId="10" xfId="42" applyNumberFormat="1" applyFont="1" applyFill="1" applyBorder="1" applyAlignment="1">
      <alignment horizontal="right" vertical="center" wrapText="1"/>
    </xf>
    <xf numFmtId="165" fontId="12" fillId="0" borderId="10" xfId="42" applyNumberFormat="1" applyFont="1" applyFill="1" applyBorder="1" applyAlignment="1" quotePrefix="1">
      <alignment horizontal="right" vertical="center"/>
    </xf>
    <xf numFmtId="49" fontId="24" fillId="0" borderId="17" xfId="55" applyNumberFormat="1" applyFont="1" applyFill="1" applyBorder="1" applyAlignment="1">
      <alignment horizontal="center" vertical="center"/>
      <protection/>
    </xf>
    <xf numFmtId="41" fontId="12" fillId="0" borderId="10" xfId="43" applyFont="1" applyFill="1" applyBorder="1" applyAlignment="1">
      <alignment horizontal="right" vertical="center" wrapText="1"/>
    </xf>
    <xf numFmtId="0" fontId="12" fillId="0" borderId="10" xfId="55" applyFont="1" applyFill="1" applyBorder="1" applyAlignment="1">
      <alignment horizontal="right"/>
      <protection/>
    </xf>
    <xf numFmtId="0" fontId="0" fillId="0" borderId="10" xfId="55" applyFont="1" applyFill="1" applyBorder="1" applyAlignment="1">
      <alignment horizontal="left"/>
      <protection/>
    </xf>
    <xf numFmtId="4" fontId="0" fillId="0" borderId="10" xfId="55" applyNumberFormat="1" applyFont="1" applyFill="1" applyBorder="1" applyAlignment="1">
      <alignment horizontal="left"/>
      <protection/>
    </xf>
    <xf numFmtId="3" fontId="0" fillId="0" borderId="10" xfId="55" applyNumberFormat="1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top" wrapText="1"/>
    </xf>
    <xf numFmtId="3" fontId="12" fillId="0" borderId="10" xfId="42" applyNumberFormat="1" applyFont="1" applyFill="1" applyBorder="1" applyAlignment="1">
      <alignment horizontal="right" vertical="center" shrinkToFit="1"/>
    </xf>
    <xf numFmtId="41" fontId="12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43" fontId="12" fillId="0" borderId="10" xfId="42" applyFont="1" applyFill="1" applyBorder="1" applyAlignment="1">
      <alignment horizontal="right" vertical="center"/>
    </xf>
    <xf numFmtId="43" fontId="12" fillId="0" borderId="10" xfId="42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165" fontId="29" fillId="0" borderId="10" xfId="42" applyNumberFormat="1" applyFont="1" applyFill="1" applyBorder="1" applyAlignment="1" quotePrefix="1">
      <alignment horizontal="right" vertical="center"/>
    </xf>
    <xf numFmtId="165" fontId="29" fillId="0" borderId="10" xfId="42" applyNumberFormat="1" applyFont="1" applyFill="1" applyBorder="1" applyAlignment="1">
      <alignment horizontal="right" vertical="justify"/>
    </xf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 vertical="top" wrapText="1"/>
    </xf>
    <xf numFmtId="172" fontId="29" fillId="0" borderId="10" xfId="42" applyNumberFormat="1" applyFont="1" applyFill="1" applyBorder="1" applyAlignment="1">
      <alignment horizontal="right" vertical="center"/>
    </xf>
    <xf numFmtId="170" fontId="29" fillId="0" borderId="10" xfId="42" applyNumberFormat="1" applyFont="1" applyFill="1" applyBorder="1" applyAlignment="1">
      <alignment horizontal="right" vertical="center"/>
    </xf>
    <xf numFmtId="171" fontId="29" fillId="0" borderId="10" xfId="42" applyNumberFormat="1" applyFont="1" applyFill="1" applyBorder="1" applyAlignment="1">
      <alignment horizontal="right" vertical="center"/>
    </xf>
    <xf numFmtId="3" fontId="29" fillId="0" borderId="10" xfId="42" applyNumberFormat="1" applyFont="1" applyFill="1" applyBorder="1" applyAlignment="1">
      <alignment horizontal="right" vertical="center" shrinkToFit="1"/>
    </xf>
    <xf numFmtId="1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165" fontId="29" fillId="0" borderId="10" xfId="42" applyNumberFormat="1" applyFont="1" applyFill="1" applyBorder="1" applyAlignment="1">
      <alignment horizontal="right" vertical="center"/>
    </xf>
    <xf numFmtId="49" fontId="29" fillId="0" borderId="10" xfId="42" applyNumberFormat="1" applyFont="1" applyFill="1" applyBorder="1" applyAlignment="1">
      <alignment horizontal="right" vertical="center"/>
    </xf>
    <xf numFmtId="3" fontId="29" fillId="0" borderId="10" xfId="42" applyNumberFormat="1" applyFont="1" applyFill="1" applyBorder="1" applyAlignment="1">
      <alignment horizontal="right" vertical="center"/>
    </xf>
    <xf numFmtId="1" fontId="29" fillId="0" borderId="10" xfId="55" applyNumberFormat="1" applyFont="1" applyFill="1" applyBorder="1" applyAlignment="1">
      <alignment horizontal="right" vertical="center"/>
      <protection/>
    </xf>
    <xf numFmtId="0" fontId="29" fillId="0" borderId="10" xfId="55" applyFont="1" applyFill="1" applyBorder="1" applyAlignment="1">
      <alignment horizontal="right"/>
      <protection/>
    </xf>
    <xf numFmtId="164" fontId="29" fillId="0" borderId="10" xfId="42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176" fontId="12" fillId="0" borderId="10" xfId="42" applyNumberFormat="1" applyFont="1" applyFill="1" applyBorder="1" applyAlignment="1">
      <alignment horizontal="right" vertical="center"/>
    </xf>
    <xf numFmtId="1" fontId="12" fillId="0" borderId="10" xfId="55" applyNumberFormat="1" applyFont="1" applyFill="1" applyBorder="1" applyAlignment="1">
      <alignment horizontal="right" vertical="center"/>
      <protection/>
    </xf>
    <xf numFmtId="0" fontId="12" fillId="0" borderId="10" xfId="55" applyFont="1" applyFill="1" applyBorder="1" applyAlignment="1">
      <alignment horizontal="right" vertical="center"/>
      <protection/>
    </xf>
    <xf numFmtId="49" fontId="12" fillId="0" borderId="10" xfId="0" applyNumberFormat="1" applyFont="1" applyFill="1" applyBorder="1" applyAlignment="1">
      <alignment horizontal="right" vertical="center"/>
    </xf>
    <xf numFmtId="169" fontId="12" fillId="0" borderId="10" xfId="0" applyNumberFormat="1" applyFont="1" applyFill="1" applyBorder="1" applyAlignment="1">
      <alignment horizontal="right" vertical="center"/>
    </xf>
    <xf numFmtId="175" fontId="12" fillId="0" borderId="10" xfId="42" applyNumberFormat="1" applyFont="1" applyFill="1" applyBorder="1" applyAlignment="1" quotePrefix="1">
      <alignment horizontal="right" vertical="center"/>
    </xf>
    <xf numFmtId="175" fontId="12" fillId="0" borderId="10" xfId="0" applyNumberFormat="1" applyFont="1" applyFill="1" applyBorder="1" applyAlignment="1">
      <alignment horizontal="right" vertical="center" wrapText="1"/>
    </xf>
    <xf numFmtId="3" fontId="12" fillId="0" borderId="10" xfId="55" applyNumberFormat="1" applyFont="1" applyFill="1" applyBorder="1" applyAlignment="1">
      <alignment horizontal="right" vertical="center"/>
      <protection/>
    </xf>
    <xf numFmtId="3" fontId="12" fillId="0" borderId="10" xfId="55" applyNumberFormat="1" applyFont="1" applyFill="1" applyBorder="1" applyAlignment="1">
      <alignment horizontal="right"/>
      <protection/>
    </xf>
    <xf numFmtId="0" fontId="29" fillId="0" borderId="15" xfId="0" applyFont="1" applyBorder="1" applyAlignment="1">
      <alignment vertical="top" wrapText="1"/>
    </xf>
    <xf numFmtId="0" fontId="29" fillId="0" borderId="15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horizontal="right" vertical="center"/>
    </xf>
    <xf numFmtId="0" fontId="45" fillId="0" borderId="15" xfId="0" applyFont="1" applyFill="1" applyBorder="1" applyAlignment="1">
      <alignment vertical="top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vertical="top" wrapText="1"/>
    </xf>
    <xf numFmtId="165" fontId="12" fillId="0" borderId="10" xfId="0" applyNumberFormat="1" applyFont="1" applyFill="1" applyBorder="1" applyAlignment="1">
      <alignment horizontal="right" vertical="center"/>
    </xf>
    <xf numFmtId="1" fontId="12" fillId="0" borderId="10" xfId="42" applyNumberFormat="1" applyFont="1" applyFill="1" applyBorder="1" applyAlignment="1" quotePrefix="1">
      <alignment horizontal="right" vertical="center"/>
    </xf>
    <xf numFmtId="0" fontId="12" fillId="0" borderId="10" xfId="0" applyFont="1" applyFill="1" applyBorder="1" applyAlignment="1" quotePrefix="1">
      <alignment horizontal="right"/>
    </xf>
    <xf numFmtId="0" fontId="12" fillId="0" borderId="15" xfId="0" applyFont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0" xfId="42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40" fillId="0" borderId="0" xfId="55" applyFont="1" applyFill="1" applyAlignment="1">
      <alignment horizontal="center"/>
      <protection/>
    </xf>
    <xf numFmtId="0" fontId="42" fillId="0" borderId="0" xfId="55" applyFont="1" applyFill="1" applyAlignment="1">
      <alignment horizontal="center" vertical="center"/>
      <protection/>
    </xf>
    <xf numFmtId="0" fontId="3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64" fontId="28" fillId="0" borderId="19" xfId="0" applyNumberFormat="1" applyFont="1" applyFill="1" applyBorder="1" applyAlignment="1">
      <alignment horizontal="center" vertical="center"/>
    </xf>
    <xf numFmtId="0" fontId="39" fillId="0" borderId="0" xfId="55" applyFont="1" applyFill="1" applyAlignment="1">
      <alignment horizontal="center" vertical="top" wrapText="1"/>
      <protection/>
    </xf>
    <xf numFmtId="164" fontId="28" fillId="0" borderId="2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" fontId="12" fillId="0" borderId="0" xfId="55" applyNumberFormat="1" applyFont="1" applyFill="1" applyBorder="1" applyAlignment="1">
      <alignment horizontal="left" vertical="center"/>
      <protection/>
    </xf>
    <xf numFmtId="0" fontId="65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1" fontId="30" fillId="0" borderId="0" xfId="55" applyNumberFormat="1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49" fontId="24" fillId="0" borderId="23" xfId="55" applyNumberFormat="1" applyFont="1" applyFill="1" applyBorder="1" applyAlignment="1">
      <alignment horizontal="center" vertical="center"/>
      <protection/>
    </xf>
    <xf numFmtId="49" fontId="24" fillId="0" borderId="24" xfId="55" applyNumberFormat="1" applyFont="1" applyFill="1" applyBorder="1" applyAlignment="1">
      <alignment horizontal="center" vertical="center"/>
      <protection/>
    </xf>
    <xf numFmtId="49" fontId="25" fillId="0" borderId="25" xfId="55" applyNumberFormat="1" applyFont="1" applyFill="1" applyBorder="1" applyAlignment="1">
      <alignment horizontal="center" vertical="center"/>
      <protection/>
    </xf>
    <xf numFmtId="49" fontId="25" fillId="0" borderId="26" xfId="55" applyNumberFormat="1" applyFont="1" applyFill="1" applyBorder="1" applyAlignment="1">
      <alignment horizontal="center" vertical="center"/>
      <protection/>
    </xf>
    <xf numFmtId="49" fontId="25" fillId="0" borderId="27" xfId="55" applyNumberFormat="1" applyFont="1" applyFill="1" applyBorder="1" applyAlignment="1">
      <alignment horizontal="center" vertical="center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horizontal="center" vertical="center"/>
      <protection/>
    </xf>
    <xf numFmtId="0" fontId="15" fillId="0" borderId="19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41" fillId="0" borderId="15" xfId="55" applyFont="1" applyFill="1" applyBorder="1" applyAlignment="1">
      <alignment horizontal="center"/>
      <protection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0" fillId="0" borderId="30" xfId="55" applyFont="1" applyFill="1" applyBorder="1" applyAlignment="1">
      <alignment horizontal="center" vertical="center" wrapText="1"/>
      <protection/>
    </xf>
    <xf numFmtId="0" fontId="35" fillId="0" borderId="31" xfId="0" applyFont="1" applyFill="1" applyBorder="1" applyAlignment="1">
      <alignment horizontal="center" vertical="top"/>
    </xf>
    <xf numFmtId="0" fontId="28" fillId="0" borderId="32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 applyProtection="1">
      <alignment horizontal="center" vertical="center"/>
      <protection/>
    </xf>
    <xf numFmtId="0" fontId="28" fillId="0" borderId="3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 applyProtection="1">
      <alignment horizontal="center" vertical="center"/>
      <protection/>
    </xf>
    <xf numFmtId="0" fontId="43" fillId="0" borderId="23" xfId="0" applyFont="1" applyBorder="1" applyAlignment="1" applyProtection="1">
      <alignment horizontal="center" vertical="center"/>
      <protection/>
    </xf>
    <xf numFmtId="0" fontId="43" fillId="0" borderId="24" xfId="0" applyFont="1" applyBorder="1" applyAlignment="1" applyProtection="1">
      <alignment horizontal="center" vertical="center"/>
      <protection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center" wrapText="1"/>
    </xf>
    <xf numFmtId="164" fontId="29" fillId="0" borderId="10" xfId="42" applyNumberFormat="1" applyFont="1" applyFill="1" applyBorder="1" applyAlignment="1" quotePrefix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35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65" fontId="12" fillId="0" borderId="10" xfId="42" applyNumberFormat="1" applyFont="1" applyFill="1" applyBorder="1" applyAlignment="1" quotePrefix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3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4.8515625" style="152" customWidth="1"/>
    <col min="2" max="2" width="13.8515625" style="152" customWidth="1"/>
    <col min="3" max="3" width="8.140625" style="149" customWidth="1"/>
    <col min="4" max="4" width="8.28125" style="149" customWidth="1"/>
    <col min="5" max="5" width="6.7109375" style="152" customWidth="1"/>
    <col min="6" max="6" width="7.28125" style="152" customWidth="1"/>
    <col min="7" max="7" width="8.421875" style="149" customWidth="1"/>
    <col min="8" max="8" width="8.00390625" style="152" customWidth="1"/>
    <col min="9" max="9" width="6.140625" style="152" customWidth="1"/>
    <col min="10" max="11" width="6.7109375" style="149" customWidth="1"/>
    <col min="12" max="12" width="8.00390625" style="149" customWidth="1"/>
    <col min="13" max="13" width="7.00390625" style="152" customWidth="1"/>
    <col min="14" max="14" width="8.00390625" style="152" customWidth="1"/>
    <col min="15" max="15" width="8.140625" style="149" customWidth="1"/>
    <col min="16" max="16" width="6.7109375" style="152" customWidth="1"/>
    <col min="17" max="17" width="7.7109375" style="152" customWidth="1"/>
    <col min="18" max="18" width="9.00390625" style="149" customWidth="1"/>
    <col min="19" max="19" width="8.421875" style="152" customWidth="1"/>
    <col min="20" max="20" width="7.8515625" style="152" customWidth="1"/>
    <col min="21" max="21" width="5.8515625" style="152" customWidth="1"/>
    <col min="22" max="22" width="8.28125" style="152" customWidth="1"/>
    <col min="23" max="85" width="9.140625" style="151" customWidth="1"/>
    <col min="86" max="16384" width="9.140625" style="152" customWidth="1"/>
  </cols>
  <sheetData>
    <row r="1" spans="1:22" ht="48.75" customHeight="1">
      <c r="A1" s="360" t="s">
        <v>153</v>
      </c>
      <c r="B1" s="360"/>
      <c r="C1" s="360"/>
      <c r="D1" s="360"/>
      <c r="E1" s="146"/>
      <c r="F1" s="146"/>
      <c r="G1" s="147"/>
      <c r="H1" s="146"/>
      <c r="I1" s="148"/>
      <c r="M1" s="148"/>
      <c r="N1" s="148"/>
      <c r="P1" s="148"/>
      <c r="Q1" s="148"/>
      <c r="R1" s="358"/>
      <c r="S1" s="358"/>
      <c r="T1" s="358"/>
      <c r="U1" s="358"/>
      <c r="V1" s="358"/>
    </row>
    <row r="2" spans="1:22" ht="15.75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ht="20.25" customHeight="1">
      <c r="A3" s="359" t="s">
        <v>414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</row>
    <row r="4" spans="1:22" ht="21.75" customHeight="1">
      <c r="A4" s="362" t="s">
        <v>415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</row>
    <row r="5" spans="1:22" ht="15.75">
      <c r="A5" s="153"/>
      <c r="B5" s="153"/>
      <c r="C5" s="154"/>
      <c r="D5" s="154"/>
      <c r="E5" s="155"/>
      <c r="F5" s="155"/>
      <c r="G5" s="156"/>
      <c r="H5" s="150"/>
      <c r="I5" s="150"/>
      <c r="J5" s="156"/>
      <c r="K5" s="156"/>
      <c r="L5" s="156"/>
      <c r="M5" s="157"/>
      <c r="N5" s="155"/>
      <c r="O5" s="158"/>
      <c r="P5" s="150"/>
      <c r="Q5" s="150"/>
      <c r="R5" s="156"/>
      <c r="S5" s="155"/>
      <c r="T5" s="150"/>
      <c r="U5" s="155"/>
      <c r="V5" s="150"/>
    </row>
    <row r="6" spans="1:22" ht="12.75" customHeight="1">
      <c r="A6" s="6"/>
      <c r="B6" s="6"/>
      <c r="C6" s="159"/>
      <c r="D6" s="159"/>
      <c r="E6" s="160"/>
      <c r="F6" s="160"/>
      <c r="G6" s="161"/>
      <c r="H6" s="162"/>
      <c r="I6" s="162"/>
      <c r="J6" s="161"/>
      <c r="K6" s="163"/>
      <c r="L6" s="163"/>
      <c r="M6" s="164"/>
      <c r="N6" s="165"/>
      <c r="O6" s="163"/>
      <c r="P6" s="164"/>
      <c r="Q6" s="164"/>
      <c r="R6" s="163"/>
      <c r="S6" s="160"/>
      <c r="T6" s="160"/>
      <c r="U6" s="160"/>
      <c r="V6" s="160"/>
    </row>
    <row r="7" spans="1:22" ht="15.75">
      <c r="A7" s="355" t="s">
        <v>1</v>
      </c>
      <c r="B7" s="355" t="s">
        <v>2</v>
      </c>
      <c r="C7" s="356" t="s">
        <v>3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 t="s">
        <v>4</v>
      </c>
      <c r="T7" s="356"/>
      <c r="U7" s="356"/>
      <c r="V7" s="356"/>
    </row>
    <row r="8" spans="1:22" ht="12.75" customHeight="1">
      <c r="A8" s="355"/>
      <c r="B8" s="355"/>
      <c r="C8" s="356" t="s">
        <v>5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5" t="s">
        <v>6</v>
      </c>
      <c r="T8" s="355"/>
      <c r="U8" s="355"/>
      <c r="V8" s="355"/>
    </row>
    <row r="9" spans="1:22" ht="27.75" customHeight="1">
      <c r="A9" s="355"/>
      <c r="B9" s="355"/>
      <c r="C9" s="355" t="s">
        <v>7</v>
      </c>
      <c r="D9" s="355"/>
      <c r="E9" s="355"/>
      <c r="F9" s="355"/>
      <c r="G9" s="355" t="s">
        <v>8</v>
      </c>
      <c r="H9" s="355"/>
      <c r="I9" s="355"/>
      <c r="J9" s="355"/>
      <c r="K9" s="355" t="s">
        <v>9</v>
      </c>
      <c r="L9" s="355"/>
      <c r="M9" s="355"/>
      <c r="N9" s="355"/>
      <c r="O9" s="355" t="s">
        <v>10</v>
      </c>
      <c r="P9" s="355"/>
      <c r="Q9" s="355"/>
      <c r="R9" s="355"/>
      <c r="S9" s="355"/>
      <c r="T9" s="355"/>
      <c r="U9" s="355"/>
      <c r="V9" s="355"/>
    </row>
    <row r="10" spans="1:22" ht="15.75">
      <c r="A10" s="355"/>
      <c r="B10" s="355"/>
      <c r="C10" s="243" t="s">
        <v>11</v>
      </c>
      <c r="D10" s="243" t="s">
        <v>12</v>
      </c>
      <c r="E10" s="243" t="s">
        <v>13</v>
      </c>
      <c r="F10" s="242" t="s">
        <v>14</v>
      </c>
      <c r="G10" s="243" t="s">
        <v>11</v>
      </c>
      <c r="H10" s="243" t="s">
        <v>12</v>
      </c>
      <c r="I10" s="243" t="s">
        <v>13</v>
      </c>
      <c r="J10" s="242" t="s">
        <v>14</v>
      </c>
      <c r="K10" s="243" t="s">
        <v>11</v>
      </c>
      <c r="L10" s="243" t="s">
        <v>12</v>
      </c>
      <c r="M10" s="243" t="s">
        <v>13</v>
      </c>
      <c r="N10" s="242" t="s">
        <v>14</v>
      </c>
      <c r="O10" s="243" t="s">
        <v>11</v>
      </c>
      <c r="P10" s="243" t="s">
        <v>12</v>
      </c>
      <c r="Q10" s="243" t="s">
        <v>13</v>
      </c>
      <c r="R10" s="242" t="s">
        <v>14</v>
      </c>
      <c r="S10" s="243" t="s">
        <v>11</v>
      </c>
      <c r="T10" s="243" t="s">
        <v>12</v>
      </c>
      <c r="U10" s="243" t="s">
        <v>13</v>
      </c>
      <c r="V10" s="242" t="s">
        <v>14</v>
      </c>
    </row>
    <row r="11" spans="1:22" ht="47.25">
      <c r="A11" s="355"/>
      <c r="B11" s="355"/>
      <c r="C11" s="244" t="s">
        <v>15</v>
      </c>
      <c r="D11" s="244" t="s">
        <v>16</v>
      </c>
      <c r="E11" s="244" t="s">
        <v>17</v>
      </c>
      <c r="F11" s="244" t="s">
        <v>18</v>
      </c>
      <c r="G11" s="244" t="s">
        <v>19</v>
      </c>
      <c r="H11" s="244" t="s">
        <v>20</v>
      </c>
      <c r="I11" s="244" t="s">
        <v>21</v>
      </c>
      <c r="J11" s="244" t="s">
        <v>22</v>
      </c>
      <c r="K11" s="244" t="s">
        <v>23</v>
      </c>
      <c r="L11" s="244" t="s">
        <v>24</v>
      </c>
      <c r="M11" s="244" t="s">
        <v>25</v>
      </c>
      <c r="N11" s="244" t="s">
        <v>26</v>
      </c>
      <c r="O11" s="244" t="s">
        <v>27</v>
      </c>
      <c r="P11" s="244" t="s">
        <v>28</v>
      </c>
      <c r="Q11" s="244" t="s">
        <v>29</v>
      </c>
      <c r="R11" s="244" t="s">
        <v>30</v>
      </c>
      <c r="S11" s="244" t="s">
        <v>31</v>
      </c>
      <c r="T11" s="244" t="s">
        <v>32</v>
      </c>
      <c r="U11" s="244" t="s">
        <v>33</v>
      </c>
      <c r="V11" s="244" t="s">
        <v>34</v>
      </c>
    </row>
    <row r="12" spans="1:22" s="169" customFormat="1" ht="15.75">
      <c r="A12" s="9">
        <v>1</v>
      </c>
      <c r="B12" s="212" t="s">
        <v>35</v>
      </c>
      <c r="C12" s="219" t="s">
        <v>242</v>
      </c>
      <c r="D12" s="202">
        <v>15</v>
      </c>
      <c r="E12" s="202">
        <v>5</v>
      </c>
      <c r="F12" s="202">
        <f>E12+D12+C12</f>
        <v>20</v>
      </c>
      <c r="G12" s="202"/>
      <c r="H12" s="202">
        <v>206</v>
      </c>
      <c r="I12" s="219"/>
      <c r="J12" s="202">
        <f>I12+H12+G12</f>
        <v>206</v>
      </c>
      <c r="K12" s="202"/>
      <c r="L12" s="202">
        <v>15</v>
      </c>
      <c r="M12" s="202">
        <v>5</v>
      </c>
      <c r="N12" s="202">
        <f>M12+L12+K12</f>
        <v>20</v>
      </c>
      <c r="O12" s="202"/>
      <c r="P12" s="202">
        <v>206</v>
      </c>
      <c r="Q12" s="219"/>
      <c r="R12" s="202">
        <f>O12+Q12+P12</f>
        <v>206</v>
      </c>
      <c r="S12" s="202"/>
      <c r="T12" s="202">
        <f>206+15</f>
        <v>221</v>
      </c>
      <c r="U12" s="202">
        <v>5</v>
      </c>
      <c r="V12" s="202">
        <f>U12+T12+S12</f>
        <v>226</v>
      </c>
    </row>
    <row r="13" spans="1:22" s="169" customFormat="1" ht="17.25" customHeight="1">
      <c r="A13" s="9">
        <v>2</v>
      </c>
      <c r="B13" s="212" t="s">
        <v>36</v>
      </c>
      <c r="C13" s="220">
        <v>0</v>
      </c>
      <c r="D13" s="220">
        <v>0</v>
      </c>
      <c r="E13" s="220" t="s">
        <v>284</v>
      </c>
      <c r="F13" s="220" t="s">
        <v>284</v>
      </c>
      <c r="G13" s="220"/>
      <c r="H13" s="220">
        <v>44</v>
      </c>
      <c r="I13" s="220">
        <v>0</v>
      </c>
      <c r="J13" s="220" t="s">
        <v>285</v>
      </c>
      <c r="K13" s="220">
        <v>0</v>
      </c>
      <c r="L13" s="220">
        <v>0</v>
      </c>
      <c r="M13" s="220" t="s">
        <v>286</v>
      </c>
      <c r="N13" s="220" t="s">
        <v>286</v>
      </c>
      <c r="O13" s="220"/>
      <c r="P13" s="220">
        <v>44</v>
      </c>
      <c r="Q13" s="220" t="s">
        <v>242</v>
      </c>
      <c r="R13" s="220" t="s">
        <v>285</v>
      </c>
      <c r="S13" s="220"/>
      <c r="T13" s="220"/>
      <c r="U13" s="220" t="s">
        <v>287</v>
      </c>
      <c r="V13" s="220"/>
    </row>
    <row r="14" spans="1:22" s="169" customFormat="1" ht="15.75">
      <c r="A14" s="9">
        <v>3</v>
      </c>
      <c r="B14" s="212" t="s">
        <v>37</v>
      </c>
      <c r="C14" s="198"/>
      <c r="D14" s="198"/>
      <c r="E14" s="198"/>
      <c r="F14" s="206"/>
      <c r="G14" s="198"/>
      <c r="H14" s="198"/>
      <c r="I14" s="198"/>
      <c r="J14" s="206"/>
      <c r="K14" s="198"/>
      <c r="L14" s="198"/>
      <c r="M14" s="198"/>
      <c r="N14" s="206"/>
      <c r="O14" s="198"/>
      <c r="P14" s="198"/>
      <c r="Q14" s="198"/>
      <c r="R14" s="206"/>
      <c r="S14" s="198"/>
      <c r="T14" s="198"/>
      <c r="U14" s="198"/>
      <c r="V14" s="206"/>
    </row>
    <row r="15" spans="1:22" s="169" customFormat="1" ht="15.75">
      <c r="A15" s="9">
        <v>4</v>
      </c>
      <c r="B15" s="212" t="s">
        <v>38</v>
      </c>
      <c r="C15" s="221">
        <v>7</v>
      </c>
      <c r="D15" s="221">
        <v>10</v>
      </c>
      <c r="E15" s="221">
        <v>5</v>
      </c>
      <c r="F15" s="221">
        <v>22</v>
      </c>
      <c r="G15" s="221">
        <v>79</v>
      </c>
      <c r="H15" s="221">
        <v>7</v>
      </c>
      <c r="I15" s="221">
        <v>50</v>
      </c>
      <c r="J15" s="221">
        <v>136</v>
      </c>
      <c r="K15" s="221">
        <v>1</v>
      </c>
      <c r="L15" s="221">
        <v>7</v>
      </c>
      <c r="M15" s="221">
        <v>5</v>
      </c>
      <c r="N15" s="221">
        <v>13</v>
      </c>
      <c r="O15" s="221">
        <v>69</v>
      </c>
      <c r="P15" s="221">
        <v>7</v>
      </c>
      <c r="Q15" s="221">
        <v>50</v>
      </c>
      <c r="R15" s="221">
        <v>126</v>
      </c>
      <c r="S15" s="198">
        <v>0</v>
      </c>
      <c r="T15" s="198">
        <v>12</v>
      </c>
      <c r="U15" s="198">
        <v>63</v>
      </c>
      <c r="V15" s="206">
        <v>75</v>
      </c>
    </row>
    <row r="16" spans="1:22" s="169" customFormat="1" ht="15.75">
      <c r="A16" s="9">
        <v>5</v>
      </c>
      <c r="B16" s="212" t="s">
        <v>39</v>
      </c>
      <c r="C16" s="222">
        <v>186</v>
      </c>
      <c r="D16" s="222">
        <v>71</v>
      </c>
      <c r="E16" s="222">
        <v>8</v>
      </c>
      <c r="F16" s="222">
        <v>265</v>
      </c>
      <c r="G16" s="222">
        <v>563</v>
      </c>
      <c r="H16" s="222">
        <v>73</v>
      </c>
      <c r="I16" s="222"/>
      <c r="J16" s="222"/>
      <c r="K16" s="222">
        <v>186</v>
      </c>
      <c r="L16" s="222">
        <v>71</v>
      </c>
      <c r="M16" s="222">
        <v>8</v>
      </c>
      <c r="N16" s="222">
        <v>265</v>
      </c>
      <c r="O16" s="222">
        <v>563</v>
      </c>
      <c r="P16" s="222">
        <v>73</v>
      </c>
      <c r="Q16" s="223"/>
      <c r="R16" s="223">
        <v>636</v>
      </c>
      <c r="S16" s="223">
        <v>749</v>
      </c>
      <c r="T16" s="223">
        <v>744</v>
      </c>
      <c r="U16" s="224">
        <v>8</v>
      </c>
      <c r="V16" s="224">
        <v>901</v>
      </c>
    </row>
    <row r="17" spans="1:22" s="171" customFormat="1" ht="15.75">
      <c r="A17" s="9">
        <v>6</v>
      </c>
      <c r="B17" s="212" t="s">
        <v>40</v>
      </c>
      <c r="C17" s="198">
        <v>95</v>
      </c>
      <c r="D17" s="198">
        <v>21</v>
      </c>
      <c r="E17" s="225">
        <v>5</v>
      </c>
      <c r="F17" s="225">
        <v>118</v>
      </c>
      <c r="G17" s="225">
        <v>91</v>
      </c>
      <c r="H17" s="225">
        <v>88</v>
      </c>
      <c r="I17" s="225">
        <v>82</v>
      </c>
      <c r="J17" s="225">
        <v>261</v>
      </c>
      <c r="K17" s="225">
        <v>85</v>
      </c>
      <c r="L17" s="225">
        <v>15</v>
      </c>
      <c r="M17" s="225">
        <v>3</v>
      </c>
      <c r="N17" s="225">
        <v>103</v>
      </c>
      <c r="O17" s="225">
        <v>68</v>
      </c>
      <c r="P17" s="225">
        <v>76</v>
      </c>
      <c r="Q17" s="225">
        <v>72</v>
      </c>
      <c r="R17" s="225">
        <v>216</v>
      </c>
      <c r="S17" s="225">
        <v>142</v>
      </c>
      <c r="T17" s="225">
        <v>83</v>
      </c>
      <c r="U17" s="225">
        <v>70</v>
      </c>
      <c r="V17" s="225">
        <v>295</v>
      </c>
    </row>
    <row r="18" spans="1:22" s="171" customFormat="1" ht="15.75">
      <c r="A18" s="9">
        <v>7</v>
      </c>
      <c r="B18" s="212" t="s">
        <v>41</v>
      </c>
      <c r="C18" s="220" t="s">
        <v>242</v>
      </c>
      <c r="D18" s="220">
        <v>4</v>
      </c>
      <c r="E18" s="220">
        <v>2</v>
      </c>
      <c r="F18" s="220">
        <v>6</v>
      </c>
      <c r="G18" s="220">
        <v>80</v>
      </c>
      <c r="H18" s="220" t="s">
        <v>242</v>
      </c>
      <c r="I18" s="220" t="s">
        <v>242</v>
      </c>
      <c r="J18" s="220">
        <v>80</v>
      </c>
      <c r="K18" s="220" t="s">
        <v>242</v>
      </c>
      <c r="L18" s="220">
        <v>4</v>
      </c>
      <c r="M18" s="220">
        <v>2</v>
      </c>
      <c r="N18" s="199">
        <v>6</v>
      </c>
      <c r="O18" s="199">
        <v>80</v>
      </c>
      <c r="P18" s="220" t="s">
        <v>242</v>
      </c>
      <c r="Q18" s="220" t="s">
        <v>242</v>
      </c>
      <c r="R18" s="199">
        <v>80</v>
      </c>
      <c r="S18" s="199"/>
      <c r="T18" s="220"/>
      <c r="U18" s="220">
        <v>46</v>
      </c>
      <c r="V18" s="199">
        <v>46</v>
      </c>
    </row>
    <row r="19" spans="1:22" s="169" customFormat="1" ht="15.75">
      <c r="A19" s="9">
        <v>8</v>
      </c>
      <c r="B19" s="212" t="s">
        <v>42</v>
      </c>
      <c r="C19" s="226"/>
      <c r="D19" s="226">
        <v>3</v>
      </c>
      <c r="E19" s="226">
        <v>1</v>
      </c>
      <c r="F19" s="226">
        <f>C19+D19+E19</f>
        <v>4</v>
      </c>
      <c r="G19" s="226"/>
      <c r="H19" s="226">
        <v>47</v>
      </c>
      <c r="I19" s="226">
        <v>1</v>
      </c>
      <c r="J19" s="226">
        <f>G19+H19+I19</f>
        <v>48</v>
      </c>
      <c r="K19" s="226"/>
      <c r="L19" s="226">
        <v>3</v>
      </c>
      <c r="M19" s="226">
        <v>1</v>
      </c>
      <c r="N19" s="226">
        <f>K19+L19+M19</f>
        <v>4</v>
      </c>
      <c r="O19" s="226"/>
      <c r="P19" s="226">
        <v>47</v>
      </c>
      <c r="Q19" s="226">
        <v>1</v>
      </c>
      <c r="R19" s="226">
        <f>SUM(O19:Q19)</f>
        <v>48</v>
      </c>
      <c r="S19" s="226"/>
      <c r="T19" s="226">
        <v>133</v>
      </c>
      <c r="U19" s="226">
        <v>96</v>
      </c>
      <c r="V19" s="226">
        <f>T19+U19</f>
        <v>229</v>
      </c>
    </row>
    <row r="20" spans="1:22" s="169" customFormat="1" ht="15.75">
      <c r="A20" s="9">
        <v>9</v>
      </c>
      <c r="B20" s="212" t="s">
        <v>43</v>
      </c>
      <c r="C20" s="198">
        <v>90</v>
      </c>
      <c r="D20" s="198">
        <v>43</v>
      </c>
      <c r="E20" s="198">
        <v>6</v>
      </c>
      <c r="F20" s="206">
        <v>139</v>
      </c>
      <c r="G20" s="198">
        <v>175</v>
      </c>
      <c r="H20" s="198">
        <v>50</v>
      </c>
      <c r="I20" s="198">
        <v>7</v>
      </c>
      <c r="J20" s="206">
        <v>232</v>
      </c>
      <c r="K20" s="198">
        <v>90</v>
      </c>
      <c r="L20" s="198">
        <v>43</v>
      </c>
      <c r="M20" s="198">
        <v>6</v>
      </c>
      <c r="N20" s="206">
        <v>139</v>
      </c>
      <c r="O20" s="198">
        <v>175</v>
      </c>
      <c r="P20" s="198">
        <v>50</v>
      </c>
      <c r="Q20" s="198">
        <v>7</v>
      </c>
      <c r="R20" s="206">
        <v>232</v>
      </c>
      <c r="S20" s="198">
        <v>975</v>
      </c>
      <c r="T20" s="198">
        <v>170</v>
      </c>
      <c r="U20" s="198">
        <v>32</v>
      </c>
      <c r="V20" s="206">
        <v>1.178</v>
      </c>
    </row>
    <row r="21" spans="1:22" s="169" customFormat="1" ht="15.75">
      <c r="A21" s="9">
        <v>10</v>
      </c>
      <c r="B21" s="212" t="s">
        <v>44</v>
      </c>
      <c r="C21" s="227">
        <v>367</v>
      </c>
      <c r="D21" s="227">
        <v>71</v>
      </c>
      <c r="E21" s="227">
        <v>5</v>
      </c>
      <c r="F21" s="227">
        <v>443</v>
      </c>
      <c r="G21" s="227">
        <v>286</v>
      </c>
      <c r="H21" s="227">
        <v>63</v>
      </c>
      <c r="I21" s="227">
        <v>0</v>
      </c>
      <c r="J21" s="227">
        <v>349</v>
      </c>
      <c r="K21" s="227">
        <v>367</v>
      </c>
      <c r="L21" s="227">
        <v>71</v>
      </c>
      <c r="M21" s="227">
        <v>5</v>
      </c>
      <c r="N21" s="227">
        <v>443</v>
      </c>
      <c r="O21" s="227">
        <v>286</v>
      </c>
      <c r="P21" s="227">
        <v>63</v>
      </c>
      <c r="Q21" s="227">
        <v>0</v>
      </c>
      <c r="R21" s="227">
        <v>349</v>
      </c>
      <c r="S21" s="227">
        <v>653</v>
      </c>
      <c r="T21" s="227">
        <v>134</v>
      </c>
      <c r="U21" s="227">
        <v>109</v>
      </c>
      <c r="V21" s="227">
        <v>896</v>
      </c>
    </row>
    <row r="22" spans="1:85" s="169" customFormat="1" ht="15.75">
      <c r="A22" s="9">
        <v>11</v>
      </c>
      <c r="B22" s="212" t="s">
        <v>45</v>
      </c>
      <c r="C22" s="198"/>
      <c r="D22" s="198"/>
      <c r="E22" s="198"/>
      <c r="F22" s="206"/>
      <c r="G22" s="198"/>
      <c r="H22" s="198"/>
      <c r="I22" s="198"/>
      <c r="J22" s="206"/>
      <c r="K22" s="198"/>
      <c r="L22" s="198"/>
      <c r="M22" s="198"/>
      <c r="N22" s="206"/>
      <c r="O22" s="198"/>
      <c r="P22" s="198"/>
      <c r="Q22" s="198"/>
      <c r="R22" s="206"/>
      <c r="S22" s="198"/>
      <c r="T22" s="198"/>
      <c r="U22" s="198"/>
      <c r="V22" s="206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</row>
    <row r="23" spans="1:22" s="169" customFormat="1" ht="15.75">
      <c r="A23" s="9">
        <v>12</v>
      </c>
      <c r="B23" s="212" t="s">
        <v>46</v>
      </c>
      <c r="C23" s="197"/>
      <c r="D23" s="197">
        <v>2</v>
      </c>
      <c r="E23" s="197">
        <v>3</v>
      </c>
      <c r="F23" s="197">
        <f>SUM(C23:E23)</f>
        <v>5</v>
      </c>
      <c r="G23" s="197">
        <v>12</v>
      </c>
      <c r="H23" s="197">
        <v>0</v>
      </c>
      <c r="I23" s="197">
        <v>4</v>
      </c>
      <c r="J23" s="197">
        <f>SUM(G23:I23)</f>
        <v>16</v>
      </c>
      <c r="K23" s="197"/>
      <c r="L23" s="197">
        <v>2</v>
      </c>
      <c r="M23" s="197">
        <v>2</v>
      </c>
      <c r="N23" s="197">
        <f>SUM(K23:M23)</f>
        <v>4</v>
      </c>
      <c r="O23" s="197">
        <v>12</v>
      </c>
      <c r="P23" s="197"/>
      <c r="Q23" s="197">
        <v>4</v>
      </c>
      <c r="R23" s="197">
        <f>SUM(O23:Q23)</f>
        <v>16</v>
      </c>
      <c r="S23" s="197">
        <v>12</v>
      </c>
      <c r="T23" s="197">
        <v>138</v>
      </c>
      <c r="U23" s="197">
        <v>29</v>
      </c>
      <c r="V23" s="197">
        <f>SUM(S23:U23)</f>
        <v>179</v>
      </c>
    </row>
    <row r="24" spans="1:22" s="169" customFormat="1" ht="15.75">
      <c r="A24" s="9">
        <v>13</v>
      </c>
      <c r="B24" s="212" t="s">
        <v>47</v>
      </c>
      <c r="C24" s="198">
        <v>0</v>
      </c>
      <c r="D24" s="198">
        <v>0</v>
      </c>
      <c r="E24" s="198">
        <v>4</v>
      </c>
      <c r="F24" s="206">
        <v>4</v>
      </c>
      <c r="G24" s="198">
        <v>5</v>
      </c>
      <c r="H24" s="198">
        <v>3</v>
      </c>
      <c r="I24" s="198">
        <v>1</v>
      </c>
      <c r="J24" s="206">
        <v>8</v>
      </c>
      <c r="K24" s="198">
        <v>0</v>
      </c>
      <c r="L24" s="198">
        <v>0</v>
      </c>
      <c r="M24" s="198">
        <v>2</v>
      </c>
      <c r="N24" s="206">
        <v>2</v>
      </c>
      <c r="O24" s="198">
        <v>5</v>
      </c>
      <c r="P24" s="198">
        <v>3</v>
      </c>
      <c r="Q24" s="198">
        <v>1</v>
      </c>
      <c r="R24" s="206">
        <v>8</v>
      </c>
      <c r="S24" s="198">
        <v>0</v>
      </c>
      <c r="T24" s="198">
        <v>0</v>
      </c>
      <c r="U24" s="198">
        <v>15</v>
      </c>
      <c r="V24" s="206">
        <v>15</v>
      </c>
    </row>
    <row r="25" spans="1:22" s="171" customFormat="1" ht="15.75">
      <c r="A25" s="9">
        <v>14</v>
      </c>
      <c r="B25" s="212" t="s">
        <v>48</v>
      </c>
      <c r="C25" s="198"/>
      <c r="D25" s="198"/>
      <c r="E25" s="198"/>
      <c r="F25" s="206"/>
      <c r="G25" s="198"/>
      <c r="H25" s="198"/>
      <c r="I25" s="198"/>
      <c r="J25" s="206"/>
      <c r="K25" s="198"/>
      <c r="L25" s="198"/>
      <c r="M25" s="198"/>
      <c r="N25" s="206"/>
      <c r="O25" s="198"/>
      <c r="P25" s="198"/>
      <c r="Q25" s="198"/>
      <c r="R25" s="206"/>
      <c r="S25" s="198"/>
      <c r="T25" s="198"/>
      <c r="U25" s="198"/>
      <c r="V25" s="206"/>
    </row>
    <row r="26" spans="1:85" s="172" customFormat="1" ht="15.75">
      <c r="A26" s="9">
        <v>15</v>
      </c>
      <c r="B26" s="212" t="s">
        <v>49</v>
      </c>
      <c r="C26" s="202">
        <f>0+0+0+0+0+9+1</f>
        <v>10</v>
      </c>
      <c r="D26" s="202">
        <v>1</v>
      </c>
      <c r="E26" s="202">
        <v>3</v>
      </c>
      <c r="F26" s="202">
        <f>C26+D26+E26</f>
        <v>14</v>
      </c>
      <c r="G26" s="202">
        <v>1</v>
      </c>
      <c r="H26" s="202">
        <v>1</v>
      </c>
      <c r="I26" s="202">
        <v>28</v>
      </c>
      <c r="J26" s="202">
        <f>I26+H26+G26</f>
        <v>30</v>
      </c>
      <c r="K26" s="202">
        <v>0</v>
      </c>
      <c r="L26" s="202">
        <v>0</v>
      </c>
      <c r="M26" s="202">
        <v>3</v>
      </c>
      <c r="N26" s="202">
        <f>M26+L26+K26</f>
        <v>3</v>
      </c>
      <c r="O26" s="202">
        <v>1</v>
      </c>
      <c r="P26" s="202">
        <v>1</v>
      </c>
      <c r="Q26" s="202">
        <v>22</v>
      </c>
      <c r="R26" s="202">
        <f>Q26+P26+O26</f>
        <v>24</v>
      </c>
      <c r="S26" s="202">
        <v>25</v>
      </c>
      <c r="T26" s="202">
        <v>13</v>
      </c>
      <c r="U26" s="202">
        <v>42</v>
      </c>
      <c r="V26" s="202">
        <f>U26+T26+S26</f>
        <v>80</v>
      </c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</row>
    <row r="27" spans="1:22" s="169" customFormat="1" ht="15.75">
      <c r="A27" s="9">
        <v>16</v>
      </c>
      <c r="B27" s="212" t="s">
        <v>50</v>
      </c>
      <c r="C27" s="228">
        <v>182</v>
      </c>
      <c r="D27" s="228">
        <v>35</v>
      </c>
      <c r="E27" s="228">
        <v>11</v>
      </c>
      <c r="F27" s="228">
        <v>228</v>
      </c>
      <c r="G27" s="198">
        <v>240</v>
      </c>
      <c r="H27" s="198">
        <v>19</v>
      </c>
      <c r="I27" s="198">
        <v>104</v>
      </c>
      <c r="J27" s="206">
        <v>360</v>
      </c>
      <c r="K27" s="198">
        <v>150</v>
      </c>
      <c r="L27" s="198">
        <v>32</v>
      </c>
      <c r="M27" s="198">
        <v>6</v>
      </c>
      <c r="N27" s="206">
        <v>188</v>
      </c>
      <c r="O27" s="198">
        <v>235</v>
      </c>
      <c r="P27" s="198">
        <v>17</v>
      </c>
      <c r="Q27" s="198">
        <v>40</v>
      </c>
      <c r="R27" s="206">
        <v>292</v>
      </c>
      <c r="S27" s="198">
        <v>385</v>
      </c>
      <c r="T27" s="198">
        <v>49</v>
      </c>
      <c r="U27" s="198">
        <v>56</v>
      </c>
      <c r="V27" s="206">
        <v>490</v>
      </c>
    </row>
    <row r="28" spans="1:22" s="169" customFormat="1" ht="15.75">
      <c r="A28" s="9">
        <v>17</v>
      </c>
      <c r="B28" s="212" t="s">
        <v>51</v>
      </c>
      <c r="C28" s="229">
        <v>0</v>
      </c>
      <c r="D28" s="229">
        <v>1</v>
      </c>
      <c r="E28" s="229">
        <v>4</v>
      </c>
      <c r="F28" s="229">
        <v>5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1</v>
      </c>
      <c r="M28" s="229">
        <v>4</v>
      </c>
      <c r="N28" s="229">
        <v>5</v>
      </c>
      <c r="O28" s="229">
        <v>0</v>
      </c>
      <c r="P28" s="229">
        <v>0</v>
      </c>
      <c r="Q28" s="229">
        <v>0</v>
      </c>
      <c r="R28" s="229">
        <v>0</v>
      </c>
      <c r="S28" s="229">
        <v>36</v>
      </c>
      <c r="T28" s="229">
        <v>32</v>
      </c>
      <c r="U28" s="229">
        <v>46</v>
      </c>
      <c r="V28" s="229">
        <v>114</v>
      </c>
    </row>
    <row r="29" spans="1:22" s="169" customFormat="1" ht="15.75">
      <c r="A29" s="9">
        <v>18</v>
      </c>
      <c r="B29" s="212" t="s">
        <v>52</v>
      </c>
      <c r="C29" s="230">
        <v>0</v>
      </c>
      <c r="D29" s="230">
        <v>2</v>
      </c>
      <c r="E29" s="230">
        <v>8</v>
      </c>
      <c r="F29" s="230">
        <f>SUM(C29:E29)</f>
        <v>10</v>
      </c>
      <c r="G29" s="230">
        <v>0</v>
      </c>
      <c r="H29" s="230">
        <v>4</v>
      </c>
      <c r="I29" s="230">
        <v>0</v>
      </c>
      <c r="J29" s="230">
        <f>SUM(G29:I29)</f>
        <v>4</v>
      </c>
      <c r="K29" s="230">
        <v>0</v>
      </c>
      <c r="L29" s="230">
        <v>0</v>
      </c>
      <c r="M29" s="230">
        <v>4</v>
      </c>
      <c r="N29" s="230">
        <f>SUM(K29:M29)</f>
        <v>4</v>
      </c>
      <c r="O29" s="230">
        <v>0</v>
      </c>
      <c r="P29" s="230">
        <v>4</v>
      </c>
      <c r="Q29" s="230">
        <v>0</v>
      </c>
      <c r="R29" s="230">
        <f>SUM(O29:Q29)</f>
        <v>4</v>
      </c>
      <c r="S29" s="230">
        <v>0</v>
      </c>
      <c r="T29" s="230">
        <v>4</v>
      </c>
      <c r="U29" s="230">
        <v>40</v>
      </c>
      <c r="V29" s="230">
        <f>SUM(S29:U29)</f>
        <v>44</v>
      </c>
    </row>
    <row r="30" spans="1:22" s="171" customFormat="1" ht="15.75">
      <c r="A30" s="9">
        <v>19</v>
      </c>
      <c r="B30" s="212" t="s">
        <v>53</v>
      </c>
      <c r="C30" s="231"/>
      <c r="D30" s="231" t="s">
        <v>17</v>
      </c>
      <c r="E30" s="231" t="s">
        <v>15</v>
      </c>
      <c r="F30" s="231" t="s">
        <v>218</v>
      </c>
      <c r="G30" s="231" t="s">
        <v>288</v>
      </c>
      <c r="H30" s="231" t="s">
        <v>28</v>
      </c>
      <c r="I30" s="231" t="s">
        <v>16</v>
      </c>
      <c r="J30" s="231" t="s">
        <v>289</v>
      </c>
      <c r="K30" s="231"/>
      <c r="L30" s="231" t="s">
        <v>17</v>
      </c>
      <c r="M30" s="231" t="s">
        <v>15</v>
      </c>
      <c r="N30" s="231" t="s">
        <v>218</v>
      </c>
      <c r="O30" s="231" t="s">
        <v>288</v>
      </c>
      <c r="P30" s="231" t="s">
        <v>28</v>
      </c>
      <c r="Q30" s="231" t="s">
        <v>15</v>
      </c>
      <c r="R30" s="231" t="s">
        <v>290</v>
      </c>
      <c r="S30" s="231" t="s">
        <v>291</v>
      </c>
      <c r="T30" s="231" t="s">
        <v>292</v>
      </c>
      <c r="U30" s="231" t="s">
        <v>293</v>
      </c>
      <c r="V30" s="231" t="s">
        <v>294</v>
      </c>
    </row>
    <row r="31" spans="1:22" s="171" customFormat="1" ht="15.75">
      <c r="A31" s="9">
        <v>20</v>
      </c>
      <c r="B31" s="212" t="s">
        <v>54</v>
      </c>
      <c r="C31" s="198">
        <v>0</v>
      </c>
      <c r="D31" s="198">
        <v>0</v>
      </c>
      <c r="E31" s="198">
        <v>0</v>
      </c>
      <c r="F31" s="206">
        <v>0</v>
      </c>
      <c r="G31" s="198">
        <v>0</v>
      </c>
      <c r="H31" s="198">
        <v>0</v>
      </c>
      <c r="I31" s="198">
        <v>0</v>
      </c>
      <c r="J31" s="206">
        <v>0</v>
      </c>
      <c r="K31" s="198">
        <v>0</v>
      </c>
      <c r="L31" s="198">
        <v>0</v>
      </c>
      <c r="M31" s="198">
        <v>0</v>
      </c>
      <c r="N31" s="206">
        <v>0</v>
      </c>
      <c r="O31" s="198">
        <v>0</v>
      </c>
      <c r="P31" s="198">
        <v>0</v>
      </c>
      <c r="Q31" s="198">
        <v>0</v>
      </c>
      <c r="R31" s="206">
        <v>0</v>
      </c>
      <c r="S31" s="198">
        <v>0</v>
      </c>
      <c r="T31" s="198">
        <v>62</v>
      </c>
      <c r="U31" s="198">
        <v>33</v>
      </c>
      <c r="V31" s="206">
        <v>95</v>
      </c>
    </row>
    <row r="32" spans="1:22" s="173" customFormat="1" ht="15.75">
      <c r="A32" s="9">
        <v>21</v>
      </c>
      <c r="B32" s="212" t="s">
        <v>55</v>
      </c>
      <c r="C32" s="232">
        <v>504</v>
      </c>
      <c r="D32" s="232">
        <v>156</v>
      </c>
      <c r="E32" s="232">
        <v>1</v>
      </c>
      <c r="F32" s="232">
        <f>SUM(C32:E32)</f>
        <v>661</v>
      </c>
      <c r="G32" s="232">
        <v>366</v>
      </c>
      <c r="H32" s="232">
        <v>79</v>
      </c>
      <c r="I32" s="232">
        <v>0</v>
      </c>
      <c r="J32" s="232">
        <f>SUM(G32:I32)</f>
        <v>445</v>
      </c>
      <c r="K32" s="232">
        <v>241</v>
      </c>
      <c r="L32" s="232">
        <v>102</v>
      </c>
      <c r="M32" s="232">
        <v>1</v>
      </c>
      <c r="N32" s="232">
        <f>SUM(K32:M32)</f>
        <v>344</v>
      </c>
      <c r="O32" s="232">
        <v>351</v>
      </c>
      <c r="P32" s="232">
        <v>96</v>
      </c>
      <c r="Q32" s="232">
        <v>0</v>
      </c>
      <c r="R32" s="232">
        <f>SUM(O32:Q32)</f>
        <v>447</v>
      </c>
      <c r="S32" s="232">
        <v>665</v>
      </c>
      <c r="T32" s="232">
        <v>150</v>
      </c>
      <c r="U32" s="232">
        <v>0</v>
      </c>
      <c r="V32" s="232">
        <v>815</v>
      </c>
    </row>
    <row r="33" spans="1:22" s="174" customFormat="1" ht="15.75">
      <c r="A33" s="9">
        <v>22</v>
      </c>
      <c r="B33" s="212" t="s">
        <v>56</v>
      </c>
      <c r="C33" s="198"/>
      <c r="D33" s="198"/>
      <c r="E33" s="198">
        <v>40</v>
      </c>
      <c r="F33" s="206">
        <v>40</v>
      </c>
      <c r="G33" s="198"/>
      <c r="H33" s="198"/>
      <c r="I33" s="198"/>
      <c r="J33" s="206"/>
      <c r="K33" s="198"/>
      <c r="L33" s="198"/>
      <c r="M33" s="198">
        <v>40</v>
      </c>
      <c r="N33" s="206">
        <v>40</v>
      </c>
      <c r="O33" s="198"/>
      <c r="P33" s="198"/>
      <c r="Q33" s="198"/>
      <c r="R33" s="206"/>
      <c r="S33" s="198"/>
      <c r="T33" s="198"/>
      <c r="U33" s="198">
        <v>23</v>
      </c>
      <c r="V33" s="206">
        <v>23</v>
      </c>
    </row>
    <row r="34" spans="1:22" s="169" customFormat="1" ht="15.75">
      <c r="A34" s="9">
        <v>23</v>
      </c>
      <c r="B34" s="212" t="s">
        <v>57</v>
      </c>
      <c r="C34" s="198">
        <v>0</v>
      </c>
      <c r="D34" s="198">
        <v>4</v>
      </c>
      <c r="E34" s="198">
        <v>3</v>
      </c>
      <c r="F34" s="206">
        <v>7</v>
      </c>
      <c r="G34" s="198">
        <v>250</v>
      </c>
      <c r="H34" s="198">
        <v>20</v>
      </c>
      <c r="I34" s="198">
        <v>85</v>
      </c>
      <c r="J34" s="206">
        <v>355</v>
      </c>
      <c r="K34" s="198">
        <v>0</v>
      </c>
      <c r="L34" s="198">
        <v>4</v>
      </c>
      <c r="M34" s="198">
        <v>3</v>
      </c>
      <c r="N34" s="206">
        <v>7</v>
      </c>
      <c r="O34" s="198">
        <v>250</v>
      </c>
      <c r="P34" s="198">
        <v>20</v>
      </c>
      <c r="Q34" s="198">
        <v>85</v>
      </c>
      <c r="R34" s="206">
        <v>355</v>
      </c>
      <c r="S34" s="198">
        <v>250</v>
      </c>
      <c r="T34" s="198">
        <v>24</v>
      </c>
      <c r="U34" s="198">
        <v>88</v>
      </c>
      <c r="V34" s="206">
        <v>362</v>
      </c>
    </row>
    <row r="35" spans="1:85" s="169" customFormat="1" ht="15.75">
      <c r="A35" s="9">
        <v>24</v>
      </c>
      <c r="B35" s="212" t="s">
        <v>58</v>
      </c>
      <c r="C35" s="233">
        <v>227</v>
      </c>
      <c r="D35" s="233">
        <v>37</v>
      </c>
      <c r="E35" s="233">
        <v>1</v>
      </c>
      <c r="F35" s="233">
        <v>265</v>
      </c>
      <c r="G35" s="233">
        <v>393</v>
      </c>
      <c r="H35" s="233">
        <v>220</v>
      </c>
      <c r="I35" s="233">
        <v>10</v>
      </c>
      <c r="J35" s="233">
        <v>623</v>
      </c>
      <c r="K35" s="233">
        <v>197</v>
      </c>
      <c r="L35" s="233">
        <v>35</v>
      </c>
      <c r="M35" s="233"/>
      <c r="N35" s="233">
        <v>232</v>
      </c>
      <c r="O35" s="233">
        <v>363</v>
      </c>
      <c r="P35" s="233">
        <v>237</v>
      </c>
      <c r="Q35" s="233">
        <v>5</v>
      </c>
      <c r="R35" s="233">
        <v>605</v>
      </c>
      <c r="S35" s="233">
        <v>384</v>
      </c>
      <c r="T35" s="233">
        <v>864</v>
      </c>
      <c r="U35" s="233">
        <v>52</v>
      </c>
      <c r="V35" s="233">
        <v>1300</v>
      </c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</row>
    <row r="36" spans="1:22" s="169" customFormat="1" ht="15.75">
      <c r="A36" s="9">
        <v>25</v>
      </c>
      <c r="B36" s="212" t="s">
        <v>59</v>
      </c>
      <c r="C36" s="206">
        <v>82</v>
      </c>
      <c r="D36" s="206">
        <v>20</v>
      </c>
      <c r="E36" s="206">
        <v>5</v>
      </c>
      <c r="F36" s="206">
        <v>107</v>
      </c>
      <c r="G36" s="206">
        <v>358</v>
      </c>
      <c r="H36" s="206">
        <v>23</v>
      </c>
      <c r="I36" s="206">
        <v>0</v>
      </c>
      <c r="J36" s="206">
        <v>382</v>
      </c>
      <c r="K36" s="206">
        <v>76</v>
      </c>
      <c r="L36" s="206">
        <v>20</v>
      </c>
      <c r="M36" s="206">
        <v>3</v>
      </c>
      <c r="N36" s="206">
        <v>99</v>
      </c>
      <c r="O36" s="206">
        <v>347</v>
      </c>
      <c r="P36" s="206">
        <v>11</v>
      </c>
      <c r="Q36" s="206">
        <v>0</v>
      </c>
      <c r="R36" s="206">
        <v>358</v>
      </c>
      <c r="S36" s="206">
        <v>836</v>
      </c>
      <c r="T36" s="206">
        <v>126</v>
      </c>
      <c r="U36" s="206">
        <v>55</v>
      </c>
      <c r="V36" s="206">
        <v>1017</v>
      </c>
    </row>
    <row r="37" spans="1:85" s="169" customFormat="1" ht="15.75">
      <c r="A37" s="9">
        <v>26</v>
      </c>
      <c r="B37" s="212" t="s">
        <v>60</v>
      </c>
      <c r="C37" s="197"/>
      <c r="D37" s="197">
        <v>79</v>
      </c>
      <c r="E37" s="197">
        <v>2</v>
      </c>
      <c r="F37" s="197">
        <f>SUM(C37:E37)</f>
        <v>81</v>
      </c>
      <c r="G37" s="197"/>
      <c r="H37" s="197">
        <v>119</v>
      </c>
      <c r="I37" s="197">
        <v>42</v>
      </c>
      <c r="J37" s="197">
        <f>SUM(G37:I37)</f>
        <v>161</v>
      </c>
      <c r="K37" s="197"/>
      <c r="L37" s="197">
        <v>89</v>
      </c>
      <c r="M37" s="197">
        <v>1</v>
      </c>
      <c r="N37" s="197">
        <f>SUM(K37:M37)</f>
        <v>90</v>
      </c>
      <c r="O37" s="197"/>
      <c r="P37" s="197">
        <v>183</v>
      </c>
      <c r="Q37" s="197">
        <v>42</v>
      </c>
      <c r="R37" s="197">
        <f>SUM(O37:Q37)</f>
        <v>225</v>
      </c>
      <c r="S37" s="197"/>
      <c r="T37" s="197">
        <f>SUM(L37+P37)</f>
        <v>272</v>
      </c>
      <c r="U37" s="197">
        <f>SUM(M37+Q37)</f>
        <v>43</v>
      </c>
      <c r="V37" s="197">
        <f>SUM(S37:U37)</f>
        <v>315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</row>
    <row r="38" spans="1:22" s="171" customFormat="1" ht="15.75">
      <c r="A38" s="9">
        <v>27</v>
      </c>
      <c r="B38" s="212" t="s">
        <v>61</v>
      </c>
      <c r="C38" s="234">
        <v>43</v>
      </c>
      <c r="D38" s="197">
        <v>30</v>
      </c>
      <c r="E38" s="235">
        <v>6</v>
      </c>
      <c r="F38" s="235">
        <v>79</v>
      </c>
      <c r="G38" s="197">
        <v>211</v>
      </c>
      <c r="H38" s="235">
        <v>24</v>
      </c>
      <c r="I38" s="235">
        <v>3</v>
      </c>
      <c r="J38" s="235">
        <v>235</v>
      </c>
      <c r="K38" s="197">
        <v>43</v>
      </c>
      <c r="L38" s="197">
        <v>30</v>
      </c>
      <c r="M38" s="235">
        <v>6</v>
      </c>
      <c r="N38" s="235">
        <v>79</v>
      </c>
      <c r="O38" s="197">
        <v>211</v>
      </c>
      <c r="P38" s="235">
        <v>24</v>
      </c>
      <c r="Q38" s="235">
        <v>3</v>
      </c>
      <c r="R38" s="235">
        <v>235</v>
      </c>
      <c r="S38" s="231" t="s">
        <v>16</v>
      </c>
      <c r="T38" s="235">
        <v>13</v>
      </c>
      <c r="U38" s="235">
        <v>6</v>
      </c>
      <c r="V38" s="235">
        <v>21</v>
      </c>
    </row>
    <row r="39" spans="1:22" s="171" customFormat="1" ht="15.75">
      <c r="A39" s="9">
        <v>28</v>
      </c>
      <c r="B39" s="212" t="s">
        <v>62</v>
      </c>
      <c r="C39" s="200">
        <v>22</v>
      </c>
      <c r="D39" s="200">
        <v>11</v>
      </c>
      <c r="E39" s="200">
        <v>0</v>
      </c>
      <c r="F39" s="200">
        <v>33</v>
      </c>
      <c r="G39" s="200">
        <v>120</v>
      </c>
      <c r="H39" s="200">
        <v>18</v>
      </c>
      <c r="I39" s="200">
        <v>0</v>
      </c>
      <c r="J39" s="200">
        <v>138</v>
      </c>
      <c r="K39" s="200">
        <v>4</v>
      </c>
      <c r="L39" s="200">
        <v>11</v>
      </c>
      <c r="M39" s="200">
        <v>0</v>
      </c>
      <c r="N39" s="200">
        <v>15</v>
      </c>
      <c r="O39" s="200">
        <v>116</v>
      </c>
      <c r="P39" s="200">
        <v>17</v>
      </c>
      <c r="Q39" s="200">
        <v>10</v>
      </c>
      <c r="R39" s="200">
        <v>143</v>
      </c>
      <c r="S39" s="200">
        <v>203</v>
      </c>
      <c r="T39" s="200">
        <v>218</v>
      </c>
      <c r="U39" s="200">
        <v>49</v>
      </c>
      <c r="V39" s="200">
        <v>470</v>
      </c>
    </row>
    <row r="40" spans="1:22" ht="15.75">
      <c r="A40" s="9">
        <v>29</v>
      </c>
      <c r="B40" s="212" t="s">
        <v>63</v>
      </c>
      <c r="C40" s="196">
        <v>159</v>
      </c>
      <c r="D40" s="196">
        <v>5</v>
      </c>
      <c r="E40" s="196">
        <v>0</v>
      </c>
      <c r="F40" s="196">
        <f>E40+D40+C40</f>
        <v>164</v>
      </c>
      <c r="G40" s="196">
        <v>243</v>
      </c>
      <c r="H40" s="196">
        <v>48</v>
      </c>
      <c r="I40" s="196">
        <v>0</v>
      </c>
      <c r="J40" s="196">
        <f>I40+H40+G40</f>
        <v>291</v>
      </c>
      <c r="K40" s="196">
        <v>159</v>
      </c>
      <c r="L40" s="196">
        <v>5</v>
      </c>
      <c r="M40" s="196">
        <v>0</v>
      </c>
      <c r="N40" s="196">
        <f>M40+L40+K40</f>
        <v>164</v>
      </c>
      <c r="O40" s="196">
        <v>243</v>
      </c>
      <c r="P40" s="196">
        <v>48</v>
      </c>
      <c r="Q40" s="196">
        <v>0</v>
      </c>
      <c r="R40" s="196">
        <f>Q40+P40+O40</f>
        <v>291</v>
      </c>
      <c r="S40" s="196"/>
      <c r="T40" s="196">
        <v>304</v>
      </c>
      <c r="U40" s="196">
        <v>73</v>
      </c>
      <c r="V40" s="196">
        <f>U40+T40+S40</f>
        <v>377</v>
      </c>
    </row>
    <row r="41" spans="1:85" s="172" customFormat="1" ht="15.75">
      <c r="A41" s="9">
        <v>30</v>
      </c>
      <c r="B41" s="212" t="s">
        <v>64</v>
      </c>
      <c r="C41" s="206">
        <v>161</v>
      </c>
      <c r="D41" s="206">
        <v>20</v>
      </c>
      <c r="E41" s="206">
        <v>6</v>
      </c>
      <c r="F41" s="206">
        <f>C41+E41+D41</f>
        <v>187</v>
      </c>
      <c r="G41" s="206">
        <v>396</v>
      </c>
      <c r="H41" s="206">
        <v>262</v>
      </c>
      <c r="I41" s="206">
        <v>45</v>
      </c>
      <c r="J41" s="206">
        <f>G41+I41+H41</f>
        <v>703</v>
      </c>
      <c r="K41" s="206">
        <v>161</v>
      </c>
      <c r="L41" s="206">
        <v>16</v>
      </c>
      <c r="M41" s="206">
        <v>6</v>
      </c>
      <c r="N41" s="206">
        <f>K41+M41+L41</f>
        <v>183</v>
      </c>
      <c r="O41" s="206">
        <v>324</v>
      </c>
      <c r="P41" s="206">
        <v>243</v>
      </c>
      <c r="Q41" s="206">
        <v>40</v>
      </c>
      <c r="R41" s="206">
        <f>O41+Q41+P41</f>
        <v>607</v>
      </c>
      <c r="S41" s="206">
        <v>485</v>
      </c>
      <c r="T41" s="206">
        <v>259</v>
      </c>
      <c r="U41" s="206">
        <v>40</v>
      </c>
      <c r="V41" s="206">
        <f>S41+U41+T41</f>
        <v>784</v>
      </c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</row>
    <row r="42" spans="1:22" s="171" customFormat="1" ht="15.75">
      <c r="A42" s="9">
        <v>31</v>
      </c>
      <c r="B42" s="212" t="s">
        <v>65</v>
      </c>
      <c r="C42" s="198">
        <v>98</v>
      </c>
      <c r="D42" s="198">
        <v>27</v>
      </c>
      <c r="E42" s="198">
        <v>8</v>
      </c>
      <c r="F42" s="206">
        <v>133</v>
      </c>
      <c r="G42" s="198">
        <v>15</v>
      </c>
      <c r="H42" s="198">
        <v>29</v>
      </c>
      <c r="I42" s="198"/>
      <c r="J42" s="206">
        <v>44</v>
      </c>
      <c r="K42" s="198">
        <v>96</v>
      </c>
      <c r="L42" s="198">
        <v>24</v>
      </c>
      <c r="M42" s="198">
        <v>8</v>
      </c>
      <c r="N42" s="206">
        <v>128</v>
      </c>
      <c r="O42" s="198">
        <v>14</v>
      </c>
      <c r="P42" s="198">
        <v>29</v>
      </c>
      <c r="Q42" s="198"/>
      <c r="R42" s="206">
        <v>43</v>
      </c>
      <c r="S42" s="198">
        <v>138</v>
      </c>
      <c r="T42" s="198">
        <v>201</v>
      </c>
      <c r="U42" s="198">
        <v>96</v>
      </c>
      <c r="V42" s="206">
        <v>435</v>
      </c>
    </row>
    <row r="43" spans="1:22" s="171" customFormat="1" ht="15.75">
      <c r="A43" s="9">
        <v>32</v>
      </c>
      <c r="B43" s="212" t="s">
        <v>66</v>
      </c>
      <c r="C43" s="206"/>
      <c r="D43" s="206">
        <v>5</v>
      </c>
      <c r="E43" s="206">
        <v>1</v>
      </c>
      <c r="F43" s="206">
        <f aca="true" t="shared" si="0" ref="F43:F69">SUM(C43:E43)</f>
        <v>6</v>
      </c>
      <c r="G43" s="206"/>
      <c r="H43" s="206">
        <v>9</v>
      </c>
      <c r="I43" s="206"/>
      <c r="J43" s="206">
        <f aca="true" t="shared" si="1" ref="J43:J55">SUM(G43:I43)</f>
        <v>9</v>
      </c>
      <c r="K43" s="206"/>
      <c r="L43" s="206">
        <v>5</v>
      </c>
      <c r="M43" s="206">
        <v>1</v>
      </c>
      <c r="N43" s="206">
        <f aca="true" t="shared" si="2" ref="N43:N65">SUM(K43:M43)</f>
        <v>6</v>
      </c>
      <c r="O43" s="206"/>
      <c r="P43" s="206">
        <v>9</v>
      </c>
      <c r="Q43" s="206"/>
      <c r="R43" s="206">
        <f aca="true" t="shared" si="3" ref="R43:R51">SUM(O43:Q43)</f>
        <v>9</v>
      </c>
      <c r="S43" s="206"/>
      <c r="T43" s="206">
        <v>15</v>
      </c>
      <c r="U43" s="206">
        <v>113</v>
      </c>
      <c r="V43" s="206">
        <f aca="true" t="shared" si="4" ref="V43:V69">SUM(S43:U43)</f>
        <v>128</v>
      </c>
    </row>
    <row r="44" spans="1:22" s="169" customFormat="1" ht="15.75">
      <c r="A44" s="9">
        <v>33</v>
      </c>
      <c r="B44" s="212" t="s">
        <v>67</v>
      </c>
      <c r="C44" s="229"/>
      <c r="D44" s="229">
        <v>2</v>
      </c>
      <c r="E44" s="229">
        <v>1</v>
      </c>
      <c r="F44" s="206">
        <f t="shared" si="0"/>
        <v>3</v>
      </c>
      <c r="G44" s="229"/>
      <c r="H44" s="229">
        <v>1</v>
      </c>
      <c r="I44" s="229">
        <v>0</v>
      </c>
      <c r="J44" s="206">
        <f t="shared" si="1"/>
        <v>1</v>
      </c>
      <c r="K44" s="229">
        <v>0</v>
      </c>
      <c r="L44" s="229">
        <v>2</v>
      </c>
      <c r="M44" s="229">
        <v>0</v>
      </c>
      <c r="N44" s="206">
        <f t="shared" si="2"/>
        <v>2</v>
      </c>
      <c r="O44" s="229"/>
      <c r="P44" s="229"/>
      <c r="Q44" s="229"/>
      <c r="R44" s="206">
        <f t="shared" si="3"/>
        <v>0</v>
      </c>
      <c r="S44" s="229">
        <v>56</v>
      </c>
      <c r="T44" s="229">
        <v>21</v>
      </c>
      <c r="U44" s="229">
        <v>45</v>
      </c>
      <c r="V44" s="206">
        <f t="shared" si="4"/>
        <v>122</v>
      </c>
    </row>
    <row r="45" spans="1:85" s="175" customFormat="1" ht="15.75">
      <c r="A45" s="68">
        <v>34</v>
      </c>
      <c r="B45" s="213" t="s">
        <v>68</v>
      </c>
      <c r="C45" s="198">
        <v>0</v>
      </c>
      <c r="D45" s="198">
        <v>9</v>
      </c>
      <c r="E45" s="198">
        <v>5</v>
      </c>
      <c r="F45" s="206">
        <f t="shared" si="0"/>
        <v>14</v>
      </c>
      <c r="G45" s="198">
        <v>0</v>
      </c>
      <c r="H45" s="198">
        <v>0</v>
      </c>
      <c r="I45" s="198">
        <v>0</v>
      </c>
      <c r="J45" s="206">
        <f t="shared" si="1"/>
        <v>0</v>
      </c>
      <c r="K45" s="198">
        <v>0</v>
      </c>
      <c r="L45" s="198">
        <v>9</v>
      </c>
      <c r="M45" s="198">
        <v>5</v>
      </c>
      <c r="N45" s="206">
        <f t="shared" si="2"/>
        <v>14</v>
      </c>
      <c r="O45" s="198">
        <v>0</v>
      </c>
      <c r="P45" s="198">
        <v>0</v>
      </c>
      <c r="Q45" s="198">
        <v>0</v>
      </c>
      <c r="R45" s="206">
        <f t="shared" si="3"/>
        <v>0</v>
      </c>
      <c r="S45" s="198">
        <v>0</v>
      </c>
      <c r="T45" s="198">
        <v>31</v>
      </c>
      <c r="U45" s="198">
        <v>116</v>
      </c>
      <c r="V45" s="206">
        <f t="shared" si="4"/>
        <v>147</v>
      </c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</row>
    <row r="46" spans="1:22" s="171" customFormat="1" ht="15.75">
      <c r="A46" s="9">
        <v>35</v>
      </c>
      <c r="B46" s="212" t="s">
        <v>69</v>
      </c>
      <c r="C46" s="198">
        <v>130</v>
      </c>
      <c r="D46" s="198">
        <v>2</v>
      </c>
      <c r="E46" s="198">
        <v>1</v>
      </c>
      <c r="F46" s="206">
        <f t="shared" si="0"/>
        <v>133</v>
      </c>
      <c r="G46" s="198">
        <v>0</v>
      </c>
      <c r="H46" s="198">
        <v>1</v>
      </c>
      <c r="I46" s="198">
        <v>1</v>
      </c>
      <c r="J46" s="206">
        <f t="shared" si="1"/>
        <v>2</v>
      </c>
      <c r="K46" s="198">
        <v>130</v>
      </c>
      <c r="L46" s="198">
        <v>2</v>
      </c>
      <c r="M46" s="198">
        <v>1</v>
      </c>
      <c r="N46" s="206">
        <f t="shared" si="2"/>
        <v>133</v>
      </c>
      <c r="O46" s="198">
        <v>0</v>
      </c>
      <c r="P46" s="198">
        <v>1</v>
      </c>
      <c r="Q46" s="198">
        <v>1</v>
      </c>
      <c r="R46" s="206">
        <f t="shared" si="3"/>
        <v>2</v>
      </c>
      <c r="S46" s="198">
        <v>68</v>
      </c>
      <c r="T46" s="198">
        <v>39</v>
      </c>
      <c r="U46" s="198">
        <v>47</v>
      </c>
      <c r="V46" s="206">
        <f t="shared" si="4"/>
        <v>154</v>
      </c>
    </row>
    <row r="47" spans="1:22" s="169" customFormat="1" ht="15.75">
      <c r="A47" s="9">
        <v>36</v>
      </c>
      <c r="B47" s="212" t="s">
        <v>70</v>
      </c>
      <c r="C47" s="233">
        <v>147</v>
      </c>
      <c r="D47" s="233">
        <v>5</v>
      </c>
      <c r="E47" s="233">
        <v>0</v>
      </c>
      <c r="F47" s="206">
        <f t="shared" si="0"/>
        <v>152</v>
      </c>
      <c r="G47" s="233">
        <v>392</v>
      </c>
      <c r="H47" s="233">
        <v>0</v>
      </c>
      <c r="I47" s="233"/>
      <c r="J47" s="206">
        <f t="shared" si="1"/>
        <v>392</v>
      </c>
      <c r="K47" s="233">
        <v>131</v>
      </c>
      <c r="L47" s="233">
        <v>5</v>
      </c>
      <c r="M47" s="233">
        <v>0</v>
      </c>
      <c r="N47" s="206">
        <f t="shared" si="2"/>
        <v>136</v>
      </c>
      <c r="O47" s="233">
        <v>324</v>
      </c>
      <c r="P47" s="233">
        <v>0</v>
      </c>
      <c r="Q47" s="233">
        <v>0</v>
      </c>
      <c r="R47" s="206">
        <f t="shared" si="3"/>
        <v>324</v>
      </c>
      <c r="S47" s="233">
        <v>735</v>
      </c>
      <c r="T47" s="233">
        <v>32</v>
      </c>
      <c r="U47" s="233">
        <v>23</v>
      </c>
      <c r="V47" s="206">
        <f t="shared" si="4"/>
        <v>790</v>
      </c>
    </row>
    <row r="48" spans="1:85" s="169" customFormat="1" ht="15.75">
      <c r="A48" s="9">
        <v>37</v>
      </c>
      <c r="B48" s="212" t="s">
        <v>71</v>
      </c>
      <c r="C48" s="204">
        <v>0</v>
      </c>
      <c r="D48" s="204">
        <v>2</v>
      </c>
      <c r="E48" s="204">
        <v>5</v>
      </c>
      <c r="F48" s="206">
        <f t="shared" si="0"/>
        <v>7</v>
      </c>
      <c r="G48" s="204">
        <v>0</v>
      </c>
      <c r="H48" s="204">
        <v>22</v>
      </c>
      <c r="I48" s="204">
        <v>1</v>
      </c>
      <c r="J48" s="206">
        <f t="shared" si="1"/>
        <v>23</v>
      </c>
      <c r="K48" s="204">
        <v>0</v>
      </c>
      <c r="L48" s="204">
        <v>2</v>
      </c>
      <c r="M48" s="204">
        <v>0</v>
      </c>
      <c r="N48" s="206">
        <f t="shared" si="2"/>
        <v>2</v>
      </c>
      <c r="O48" s="204">
        <v>0</v>
      </c>
      <c r="P48" s="204">
        <v>22</v>
      </c>
      <c r="Q48" s="204">
        <v>0</v>
      </c>
      <c r="R48" s="206">
        <f t="shared" si="3"/>
        <v>22</v>
      </c>
      <c r="S48" s="204">
        <v>0</v>
      </c>
      <c r="T48" s="204">
        <v>53</v>
      </c>
      <c r="U48" s="204">
        <v>76</v>
      </c>
      <c r="V48" s="206">
        <f t="shared" si="4"/>
        <v>129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</row>
    <row r="49" spans="1:85" s="169" customFormat="1" ht="15.75">
      <c r="A49" s="9">
        <v>38</v>
      </c>
      <c r="B49" s="212" t="s">
        <v>72</v>
      </c>
      <c r="C49" s="198">
        <v>41</v>
      </c>
      <c r="D49" s="198">
        <v>4</v>
      </c>
      <c r="E49" s="198">
        <v>5</v>
      </c>
      <c r="F49" s="206">
        <f t="shared" si="0"/>
        <v>50</v>
      </c>
      <c r="G49" s="198">
        <v>113</v>
      </c>
      <c r="H49" s="198">
        <v>31</v>
      </c>
      <c r="I49" s="198">
        <v>80</v>
      </c>
      <c r="J49" s="206">
        <f t="shared" si="1"/>
        <v>224</v>
      </c>
      <c r="K49" s="198">
        <v>39</v>
      </c>
      <c r="L49" s="198">
        <v>4</v>
      </c>
      <c r="M49" s="198">
        <v>2</v>
      </c>
      <c r="N49" s="206">
        <f t="shared" si="2"/>
        <v>45</v>
      </c>
      <c r="O49" s="198">
        <v>113</v>
      </c>
      <c r="P49" s="198">
        <v>31</v>
      </c>
      <c r="Q49" s="198">
        <v>80</v>
      </c>
      <c r="R49" s="206">
        <f t="shared" si="3"/>
        <v>224</v>
      </c>
      <c r="S49" s="198">
        <v>696</v>
      </c>
      <c r="T49" s="198">
        <v>87</v>
      </c>
      <c r="U49" s="198">
        <v>79</v>
      </c>
      <c r="V49" s="206">
        <f t="shared" si="4"/>
        <v>862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</row>
    <row r="50" spans="1:85" s="176" customFormat="1" ht="15.75">
      <c r="A50" s="9">
        <v>39</v>
      </c>
      <c r="B50" s="212" t="s">
        <v>73</v>
      </c>
      <c r="C50" s="236">
        <v>392</v>
      </c>
      <c r="D50" s="236">
        <v>6</v>
      </c>
      <c r="E50" s="236">
        <v>3</v>
      </c>
      <c r="F50" s="206">
        <f t="shared" si="0"/>
        <v>401</v>
      </c>
      <c r="G50" s="236">
        <v>202</v>
      </c>
      <c r="H50" s="236">
        <v>29</v>
      </c>
      <c r="I50" s="236">
        <v>67</v>
      </c>
      <c r="J50" s="206">
        <f t="shared" si="1"/>
        <v>298</v>
      </c>
      <c r="K50" s="236">
        <v>384</v>
      </c>
      <c r="L50" s="236">
        <v>5</v>
      </c>
      <c r="M50" s="236">
        <v>3</v>
      </c>
      <c r="N50" s="206">
        <f t="shared" si="2"/>
        <v>392</v>
      </c>
      <c r="O50" s="236">
        <v>179</v>
      </c>
      <c r="P50" s="236">
        <v>29</v>
      </c>
      <c r="Q50" s="236">
        <v>45</v>
      </c>
      <c r="R50" s="206">
        <f t="shared" si="3"/>
        <v>253</v>
      </c>
      <c r="S50" s="236">
        <v>278</v>
      </c>
      <c r="T50" s="236">
        <v>86</v>
      </c>
      <c r="U50" s="236">
        <v>54</v>
      </c>
      <c r="V50" s="206">
        <f t="shared" si="4"/>
        <v>418</v>
      </c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</row>
    <row r="51" spans="1:22" s="169" customFormat="1" ht="15.75">
      <c r="A51" s="9">
        <v>40</v>
      </c>
      <c r="B51" s="212" t="s">
        <v>74</v>
      </c>
      <c r="C51" s="198">
        <v>3764</v>
      </c>
      <c r="D51" s="198">
        <v>2958</v>
      </c>
      <c r="E51" s="198">
        <v>0</v>
      </c>
      <c r="F51" s="206">
        <f t="shared" si="0"/>
        <v>6722</v>
      </c>
      <c r="G51" s="198">
        <v>54</v>
      </c>
      <c r="H51" s="198">
        <v>40</v>
      </c>
      <c r="I51" s="198">
        <v>25</v>
      </c>
      <c r="J51" s="206">
        <f t="shared" si="1"/>
        <v>119</v>
      </c>
      <c r="K51" s="198">
        <v>1231</v>
      </c>
      <c r="L51" s="198">
        <v>1058</v>
      </c>
      <c r="M51" s="198">
        <v>0</v>
      </c>
      <c r="N51" s="206">
        <f t="shared" si="2"/>
        <v>2289</v>
      </c>
      <c r="O51" s="198">
        <v>54</v>
      </c>
      <c r="P51" s="198">
        <v>18</v>
      </c>
      <c r="Q51" s="198">
        <v>25</v>
      </c>
      <c r="R51" s="206">
        <f t="shared" si="3"/>
        <v>97</v>
      </c>
      <c r="S51" s="198">
        <v>87</v>
      </c>
      <c r="T51" s="198">
        <v>375</v>
      </c>
      <c r="U51" s="198">
        <v>28</v>
      </c>
      <c r="V51" s="206">
        <f t="shared" si="4"/>
        <v>490</v>
      </c>
    </row>
    <row r="52" spans="1:85" s="169" customFormat="1" ht="15.75">
      <c r="A52" s="9">
        <v>41</v>
      </c>
      <c r="B52" s="212" t="s">
        <v>75</v>
      </c>
      <c r="C52" s="198">
        <v>1080</v>
      </c>
      <c r="D52" s="198">
        <v>153</v>
      </c>
      <c r="E52" s="198">
        <v>7</v>
      </c>
      <c r="F52" s="206">
        <f t="shared" si="0"/>
        <v>1240</v>
      </c>
      <c r="G52" s="198">
        <v>2266</v>
      </c>
      <c r="H52" s="198">
        <v>370</v>
      </c>
      <c r="I52" s="198">
        <v>4</v>
      </c>
      <c r="J52" s="206">
        <f t="shared" si="1"/>
        <v>2640</v>
      </c>
      <c r="K52" s="198">
        <v>833</v>
      </c>
      <c r="L52" s="198">
        <v>153</v>
      </c>
      <c r="M52" s="198">
        <v>6</v>
      </c>
      <c r="N52" s="206">
        <f t="shared" si="2"/>
        <v>992</v>
      </c>
      <c r="O52" s="198">
        <v>2263</v>
      </c>
      <c r="P52" s="198">
        <v>353</v>
      </c>
      <c r="Q52" s="198">
        <v>4</v>
      </c>
      <c r="R52" s="206">
        <v>2620</v>
      </c>
      <c r="S52" s="198">
        <v>2683</v>
      </c>
      <c r="T52" s="198">
        <v>656</v>
      </c>
      <c r="U52" s="198">
        <v>113</v>
      </c>
      <c r="V52" s="206">
        <f t="shared" si="4"/>
        <v>3452</v>
      </c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</row>
    <row r="53" spans="1:85" s="169" customFormat="1" ht="15.75">
      <c r="A53" s="9">
        <v>42</v>
      </c>
      <c r="B53" s="212" t="s">
        <v>76</v>
      </c>
      <c r="C53" s="198">
        <v>52</v>
      </c>
      <c r="D53" s="198">
        <v>3</v>
      </c>
      <c r="E53" s="198">
        <v>2</v>
      </c>
      <c r="F53" s="206">
        <f t="shared" si="0"/>
        <v>57</v>
      </c>
      <c r="G53" s="198">
        <v>217</v>
      </c>
      <c r="H53" s="198">
        <v>48</v>
      </c>
      <c r="I53" s="198">
        <v>7</v>
      </c>
      <c r="J53" s="206">
        <f t="shared" si="1"/>
        <v>272</v>
      </c>
      <c r="K53" s="198">
        <v>31</v>
      </c>
      <c r="L53" s="198">
        <v>4</v>
      </c>
      <c r="M53" s="198">
        <v>2</v>
      </c>
      <c r="N53" s="206">
        <f t="shared" si="2"/>
        <v>37</v>
      </c>
      <c r="O53" s="198">
        <v>209</v>
      </c>
      <c r="P53" s="198">
        <v>17</v>
      </c>
      <c r="Q53" s="198">
        <v>7</v>
      </c>
      <c r="R53" s="206">
        <f aca="true" t="shared" si="5" ref="R53:R69">SUM(O53:Q53)</f>
        <v>233</v>
      </c>
      <c r="S53" s="198">
        <v>288</v>
      </c>
      <c r="T53" s="198">
        <v>32</v>
      </c>
      <c r="U53" s="198">
        <v>0</v>
      </c>
      <c r="V53" s="206">
        <f t="shared" si="4"/>
        <v>320</v>
      </c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</row>
    <row r="54" spans="1:22" s="169" customFormat="1" ht="15.75">
      <c r="A54" s="9">
        <v>43</v>
      </c>
      <c r="B54" s="212" t="s">
        <v>77</v>
      </c>
      <c r="C54" s="237">
        <f>7+15</f>
        <v>22</v>
      </c>
      <c r="D54" s="233">
        <v>19</v>
      </c>
      <c r="E54" s="237">
        <v>5</v>
      </c>
      <c r="F54" s="206">
        <f t="shared" si="0"/>
        <v>46</v>
      </c>
      <c r="G54" s="237">
        <f>2</f>
        <v>2</v>
      </c>
      <c r="H54" s="237">
        <f>6+1</f>
        <v>7</v>
      </c>
      <c r="I54" s="237">
        <v>0</v>
      </c>
      <c r="J54" s="206">
        <f t="shared" si="1"/>
        <v>9</v>
      </c>
      <c r="K54" s="237">
        <f>7+15</f>
        <v>22</v>
      </c>
      <c r="L54" s="233">
        <v>19</v>
      </c>
      <c r="M54" s="237">
        <f>E54</f>
        <v>5</v>
      </c>
      <c r="N54" s="206">
        <f t="shared" si="2"/>
        <v>46</v>
      </c>
      <c r="O54" s="237">
        <f>2</f>
        <v>2</v>
      </c>
      <c r="P54" s="237">
        <f>6+1</f>
        <v>7</v>
      </c>
      <c r="Q54" s="237">
        <v>0</v>
      </c>
      <c r="R54" s="206">
        <f t="shared" si="5"/>
        <v>9</v>
      </c>
      <c r="S54" s="237">
        <f>K54+O54</f>
        <v>24</v>
      </c>
      <c r="T54" s="233">
        <f>L54+P54</f>
        <v>26</v>
      </c>
      <c r="U54" s="233">
        <v>104</v>
      </c>
      <c r="V54" s="206">
        <f t="shared" si="4"/>
        <v>154</v>
      </c>
    </row>
    <row r="55" spans="1:22" s="169" customFormat="1" ht="15.75">
      <c r="A55" s="9">
        <v>44</v>
      </c>
      <c r="B55" s="212" t="s">
        <v>78</v>
      </c>
      <c r="C55" s="238" t="s">
        <v>252</v>
      </c>
      <c r="D55" s="238" t="s">
        <v>32</v>
      </c>
      <c r="E55" s="238">
        <v>4</v>
      </c>
      <c r="F55" s="206">
        <f t="shared" si="0"/>
        <v>4</v>
      </c>
      <c r="G55" s="238" t="s">
        <v>253</v>
      </c>
      <c r="H55" s="238">
        <v>15</v>
      </c>
      <c r="I55" s="238">
        <v>3</v>
      </c>
      <c r="J55" s="206">
        <f t="shared" si="1"/>
        <v>18</v>
      </c>
      <c r="K55" s="238" t="s">
        <v>254</v>
      </c>
      <c r="L55" s="238">
        <v>18</v>
      </c>
      <c r="M55" s="238">
        <v>3</v>
      </c>
      <c r="N55" s="206">
        <f t="shared" si="2"/>
        <v>21</v>
      </c>
      <c r="O55" s="238" t="s">
        <v>255</v>
      </c>
      <c r="P55" s="238">
        <v>15</v>
      </c>
      <c r="Q55" s="238">
        <v>3</v>
      </c>
      <c r="R55" s="206">
        <f t="shared" si="5"/>
        <v>18</v>
      </c>
      <c r="S55" s="238">
        <v>802</v>
      </c>
      <c r="T55" s="238">
        <v>114</v>
      </c>
      <c r="U55" s="238">
        <v>66</v>
      </c>
      <c r="V55" s="206">
        <f t="shared" si="4"/>
        <v>982</v>
      </c>
    </row>
    <row r="56" spans="1:22" s="171" customFormat="1" ht="15.75">
      <c r="A56" s="9">
        <v>45</v>
      </c>
      <c r="B56" s="212" t="s">
        <v>79</v>
      </c>
      <c r="C56" s="198">
        <v>0</v>
      </c>
      <c r="D56" s="198">
        <v>10</v>
      </c>
      <c r="E56" s="198">
        <v>4</v>
      </c>
      <c r="F56" s="206">
        <f t="shared" si="0"/>
        <v>14</v>
      </c>
      <c r="G56" s="198">
        <v>0</v>
      </c>
      <c r="H56" s="198">
        <v>14</v>
      </c>
      <c r="I56" s="198">
        <v>9</v>
      </c>
      <c r="J56" s="206">
        <v>23</v>
      </c>
      <c r="K56" s="198">
        <v>0</v>
      </c>
      <c r="L56" s="198">
        <v>6</v>
      </c>
      <c r="M56" s="198">
        <v>3</v>
      </c>
      <c r="N56" s="206">
        <f t="shared" si="2"/>
        <v>9</v>
      </c>
      <c r="O56" s="198">
        <v>0</v>
      </c>
      <c r="P56" s="198">
        <v>9</v>
      </c>
      <c r="Q56" s="198">
        <v>8</v>
      </c>
      <c r="R56" s="206">
        <f t="shared" si="5"/>
        <v>17</v>
      </c>
      <c r="S56" s="198">
        <v>0</v>
      </c>
      <c r="T56" s="198">
        <v>11</v>
      </c>
      <c r="U56" s="198">
        <v>35</v>
      </c>
      <c r="V56" s="206">
        <f t="shared" si="4"/>
        <v>46</v>
      </c>
    </row>
    <row r="57" spans="1:22" s="169" customFormat="1" ht="15.75">
      <c r="A57" s="9">
        <v>46</v>
      </c>
      <c r="B57" s="212" t="s">
        <v>80</v>
      </c>
      <c r="C57" s="239">
        <v>98</v>
      </c>
      <c r="D57" s="239">
        <v>13</v>
      </c>
      <c r="E57" s="239">
        <v>3</v>
      </c>
      <c r="F57" s="206">
        <f t="shared" si="0"/>
        <v>114</v>
      </c>
      <c r="G57" s="239">
        <v>243</v>
      </c>
      <c r="H57" s="239">
        <v>16</v>
      </c>
      <c r="I57" s="239">
        <v>1</v>
      </c>
      <c r="J57" s="206">
        <f aca="true" t="shared" si="6" ref="J57:J69">SUM(G57:I57)</f>
        <v>260</v>
      </c>
      <c r="K57" s="239">
        <v>78</v>
      </c>
      <c r="L57" s="239">
        <v>12</v>
      </c>
      <c r="M57" s="239">
        <v>0</v>
      </c>
      <c r="N57" s="206">
        <f t="shared" si="2"/>
        <v>90</v>
      </c>
      <c r="O57" s="239">
        <v>243</v>
      </c>
      <c r="P57" s="239">
        <v>16</v>
      </c>
      <c r="Q57" s="239">
        <v>0</v>
      </c>
      <c r="R57" s="206">
        <f t="shared" si="5"/>
        <v>259</v>
      </c>
      <c r="S57" s="239">
        <v>351</v>
      </c>
      <c r="T57" s="239">
        <v>68</v>
      </c>
      <c r="U57" s="239">
        <v>12</v>
      </c>
      <c r="V57" s="206">
        <f t="shared" si="4"/>
        <v>431</v>
      </c>
    </row>
    <row r="58" spans="1:22" s="169" customFormat="1" ht="15.75">
      <c r="A58" s="9">
        <v>47</v>
      </c>
      <c r="B58" s="212" t="s">
        <v>81</v>
      </c>
      <c r="C58" s="198">
        <v>85</v>
      </c>
      <c r="D58" s="198">
        <v>6</v>
      </c>
      <c r="E58" s="198">
        <v>2</v>
      </c>
      <c r="F58" s="206">
        <f t="shared" si="0"/>
        <v>93</v>
      </c>
      <c r="G58" s="198">
        <v>240</v>
      </c>
      <c r="H58" s="198">
        <v>41</v>
      </c>
      <c r="I58" s="198">
        <v>2</v>
      </c>
      <c r="J58" s="206">
        <f t="shared" si="6"/>
        <v>283</v>
      </c>
      <c r="K58" s="198">
        <v>97</v>
      </c>
      <c r="L58" s="198">
        <v>105</v>
      </c>
      <c r="M58" s="198">
        <v>52</v>
      </c>
      <c r="N58" s="206">
        <f t="shared" si="2"/>
        <v>254</v>
      </c>
      <c r="O58" s="198">
        <v>240</v>
      </c>
      <c r="P58" s="198">
        <v>33</v>
      </c>
      <c r="Q58" s="198">
        <v>52</v>
      </c>
      <c r="R58" s="206">
        <f t="shared" si="5"/>
        <v>325</v>
      </c>
      <c r="S58" s="198">
        <v>430</v>
      </c>
      <c r="T58" s="198">
        <v>105</v>
      </c>
      <c r="U58" s="198">
        <v>52</v>
      </c>
      <c r="V58" s="206">
        <f t="shared" si="4"/>
        <v>587</v>
      </c>
    </row>
    <row r="59" spans="1:22" s="171" customFormat="1" ht="17.25" customHeight="1">
      <c r="A59" s="9">
        <v>48</v>
      </c>
      <c r="B59" s="212" t="s">
        <v>82</v>
      </c>
      <c r="C59" s="198"/>
      <c r="D59" s="198"/>
      <c r="E59" s="198"/>
      <c r="F59" s="206">
        <f t="shared" si="0"/>
        <v>0</v>
      </c>
      <c r="G59" s="198"/>
      <c r="H59" s="198"/>
      <c r="I59" s="198"/>
      <c r="J59" s="206">
        <f t="shared" si="6"/>
        <v>0</v>
      </c>
      <c r="K59" s="198"/>
      <c r="L59" s="198"/>
      <c r="M59" s="198"/>
      <c r="N59" s="206">
        <f t="shared" si="2"/>
        <v>0</v>
      </c>
      <c r="O59" s="198"/>
      <c r="P59" s="198"/>
      <c r="Q59" s="198"/>
      <c r="R59" s="206">
        <f t="shared" si="5"/>
        <v>0</v>
      </c>
      <c r="S59" s="198"/>
      <c r="T59" s="198"/>
      <c r="U59" s="198"/>
      <c r="V59" s="206">
        <f t="shared" si="4"/>
        <v>0</v>
      </c>
    </row>
    <row r="60" spans="1:22" s="169" customFormat="1" ht="15.75">
      <c r="A60" s="9">
        <v>49</v>
      </c>
      <c r="B60" s="212" t="s">
        <v>83</v>
      </c>
      <c r="C60" s="198">
        <v>398</v>
      </c>
      <c r="D60" s="198">
        <v>88</v>
      </c>
      <c r="E60" s="198">
        <v>0</v>
      </c>
      <c r="F60" s="206">
        <f t="shared" si="0"/>
        <v>486</v>
      </c>
      <c r="G60" s="198">
        <v>556</v>
      </c>
      <c r="H60" s="198">
        <v>294</v>
      </c>
      <c r="I60" s="198">
        <v>33</v>
      </c>
      <c r="J60" s="206">
        <f t="shared" si="6"/>
        <v>883</v>
      </c>
      <c r="K60" s="198">
        <v>349</v>
      </c>
      <c r="L60" s="198">
        <v>94</v>
      </c>
      <c r="M60" s="198">
        <v>0</v>
      </c>
      <c r="N60" s="206">
        <f t="shared" si="2"/>
        <v>443</v>
      </c>
      <c r="O60" s="198">
        <v>571</v>
      </c>
      <c r="P60" s="198">
        <v>309</v>
      </c>
      <c r="Q60" s="198">
        <v>0</v>
      </c>
      <c r="R60" s="206">
        <f t="shared" si="5"/>
        <v>880</v>
      </c>
      <c r="S60" s="198">
        <v>1238</v>
      </c>
      <c r="T60" s="198">
        <v>269</v>
      </c>
      <c r="U60" s="198">
        <v>0</v>
      </c>
      <c r="V60" s="206">
        <f t="shared" si="4"/>
        <v>1507</v>
      </c>
    </row>
    <row r="61" spans="1:22" s="169" customFormat="1" ht="15.75">
      <c r="A61" s="9">
        <v>50</v>
      </c>
      <c r="B61" s="212" t="s">
        <v>84</v>
      </c>
      <c r="C61" s="198">
        <v>0</v>
      </c>
      <c r="D61" s="198">
        <v>0</v>
      </c>
      <c r="E61" s="198">
        <v>0</v>
      </c>
      <c r="F61" s="206">
        <f t="shared" si="0"/>
        <v>0</v>
      </c>
      <c r="G61" s="198">
        <v>0</v>
      </c>
      <c r="H61" s="198">
        <v>0</v>
      </c>
      <c r="I61" s="198">
        <v>0</v>
      </c>
      <c r="J61" s="206">
        <f t="shared" si="6"/>
        <v>0</v>
      </c>
      <c r="K61" s="198">
        <v>0</v>
      </c>
      <c r="L61" s="198">
        <v>0</v>
      </c>
      <c r="M61" s="198">
        <v>0</v>
      </c>
      <c r="N61" s="206">
        <f t="shared" si="2"/>
        <v>0</v>
      </c>
      <c r="O61" s="198">
        <v>0</v>
      </c>
      <c r="P61" s="198">
        <v>0</v>
      </c>
      <c r="Q61" s="198">
        <v>0</v>
      </c>
      <c r="R61" s="206">
        <f t="shared" si="5"/>
        <v>0</v>
      </c>
      <c r="S61" s="198">
        <v>0</v>
      </c>
      <c r="T61" s="198">
        <v>0</v>
      </c>
      <c r="U61" s="198">
        <v>0</v>
      </c>
      <c r="V61" s="206">
        <f t="shared" si="4"/>
        <v>0</v>
      </c>
    </row>
    <row r="62" spans="1:22" s="169" customFormat="1" ht="15.75">
      <c r="A62" s="9">
        <v>51</v>
      </c>
      <c r="B62" s="212" t="s">
        <v>85</v>
      </c>
      <c r="C62" s="198">
        <v>0</v>
      </c>
      <c r="D62" s="198">
        <v>854</v>
      </c>
      <c r="E62" s="198">
        <v>4</v>
      </c>
      <c r="F62" s="206">
        <f t="shared" si="0"/>
        <v>858</v>
      </c>
      <c r="G62" s="198">
        <v>0</v>
      </c>
      <c r="H62" s="198">
        <v>1993</v>
      </c>
      <c r="I62" s="198">
        <v>4</v>
      </c>
      <c r="J62" s="206">
        <f t="shared" si="6"/>
        <v>1997</v>
      </c>
      <c r="K62" s="198">
        <v>0</v>
      </c>
      <c r="L62" s="198">
        <v>854</v>
      </c>
      <c r="M62" s="198">
        <v>4</v>
      </c>
      <c r="N62" s="206">
        <f t="shared" si="2"/>
        <v>858</v>
      </c>
      <c r="O62" s="198">
        <v>0</v>
      </c>
      <c r="P62" s="198">
        <v>1993</v>
      </c>
      <c r="Q62" s="198">
        <v>4</v>
      </c>
      <c r="R62" s="206">
        <f t="shared" si="5"/>
        <v>1997</v>
      </c>
      <c r="S62" s="198">
        <v>0</v>
      </c>
      <c r="T62" s="198">
        <v>2847</v>
      </c>
      <c r="U62" s="198">
        <v>67</v>
      </c>
      <c r="V62" s="206">
        <f t="shared" si="4"/>
        <v>2914</v>
      </c>
    </row>
    <row r="63" spans="1:85" s="169" customFormat="1" ht="15.75">
      <c r="A63" s="9">
        <v>52</v>
      </c>
      <c r="B63" s="212" t="s">
        <v>86</v>
      </c>
      <c r="C63" s="202">
        <v>0</v>
      </c>
      <c r="D63" s="202">
        <v>0</v>
      </c>
      <c r="E63" s="202">
        <v>1</v>
      </c>
      <c r="F63" s="206">
        <f t="shared" si="0"/>
        <v>1</v>
      </c>
      <c r="G63" s="202">
        <v>45</v>
      </c>
      <c r="H63" s="202">
        <v>13</v>
      </c>
      <c r="I63" s="202">
        <v>1</v>
      </c>
      <c r="J63" s="206">
        <f t="shared" si="6"/>
        <v>59</v>
      </c>
      <c r="K63" s="202">
        <v>0</v>
      </c>
      <c r="L63" s="202">
        <v>0</v>
      </c>
      <c r="M63" s="202">
        <v>1</v>
      </c>
      <c r="N63" s="206">
        <f t="shared" si="2"/>
        <v>1</v>
      </c>
      <c r="O63" s="202">
        <v>45</v>
      </c>
      <c r="P63" s="202">
        <v>13</v>
      </c>
      <c r="Q63" s="202">
        <v>0</v>
      </c>
      <c r="R63" s="206">
        <f t="shared" si="5"/>
        <v>58</v>
      </c>
      <c r="S63" s="202">
        <v>45</v>
      </c>
      <c r="T63" s="202">
        <v>13</v>
      </c>
      <c r="U63" s="202">
        <v>32</v>
      </c>
      <c r="V63" s="206">
        <f t="shared" si="4"/>
        <v>90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</row>
    <row r="64" spans="1:22" s="171" customFormat="1" ht="15.75">
      <c r="A64" s="9">
        <v>53</v>
      </c>
      <c r="B64" s="212" t="s">
        <v>87</v>
      </c>
      <c r="C64" s="240">
        <v>20</v>
      </c>
      <c r="D64" s="240">
        <v>3</v>
      </c>
      <c r="E64" s="240"/>
      <c r="F64" s="206">
        <f t="shared" si="0"/>
        <v>23</v>
      </c>
      <c r="G64" s="240">
        <v>63</v>
      </c>
      <c r="H64" s="240"/>
      <c r="I64" s="240"/>
      <c r="J64" s="206">
        <f t="shared" si="6"/>
        <v>63</v>
      </c>
      <c r="K64" s="240">
        <v>13</v>
      </c>
      <c r="L64" s="240"/>
      <c r="M64" s="240"/>
      <c r="N64" s="206">
        <f t="shared" si="2"/>
        <v>13</v>
      </c>
      <c r="O64" s="240">
        <v>63</v>
      </c>
      <c r="P64" s="240"/>
      <c r="Q64" s="240"/>
      <c r="R64" s="206">
        <f t="shared" si="5"/>
        <v>63</v>
      </c>
      <c r="S64" s="240"/>
      <c r="T64" s="240">
        <v>30</v>
      </c>
      <c r="U64" s="198"/>
      <c r="V64" s="206">
        <f t="shared" si="4"/>
        <v>30</v>
      </c>
    </row>
    <row r="65" spans="1:22" s="169" customFormat="1" ht="15.75">
      <c r="A65" s="9">
        <v>54</v>
      </c>
      <c r="B65" s="212" t="s">
        <v>88</v>
      </c>
      <c r="C65" s="198">
        <v>304</v>
      </c>
      <c r="D65" s="198">
        <v>11</v>
      </c>
      <c r="E65" s="198">
        <v>0</v>
      </c>
      <c r="F65" s="206">
        <f t="shared" si="0"/>
        <v>315</v>
      </c>
      <c r="G65" s="198">
        <v>438</v>
      </c>
      <c r="H65" s="198">
        <v>12</v>
      </c>
      <c r="I65" s="198">
        <v>0</v>
      </c>
      <c r="J65" s="206">
        <f t="shared" si="6"/>
        <v>450</v>
      </c>
      <c r="K65" s="198">
        <v>283</v>
      </c>
      <c r="L65" s="198">
        <v>11</v>
      </c>
      <c r="M65" s="198">
        <v>0</v>
      </c>
      <c r="N65" s="206">
        <f t="shared" si="2"/>
        <v>294</v>
      </c>
      <c r="O65" s="198">
        <v>394</v>
      </c>
      <c r="P65" s="198">
        <v>11</v>
      </c>
      <c r="Q65" s="198">
        <v>0</v>
      </c>
      <c r="R65" s="206">
        <f t="shared" si="5"/>
        <v>405</v>
      </c>
      <c r="S65" s="198">
        <v>638</v>
      </c>
      <c r="T65" s="198">
        <v>232</v>
      </c>
      <c r="U65" s="198">
        <v>22</v>
      </c>
      <c r="V65" s="206">
        <f t="shared" si="4"/>
        <v>892</v>
      </c>
    </row>
    <row r="66" spans="1:22" s="171" customFormat="1" ht="15.75">
      <c r="A66" s="9">
        <v>55</v>
      </c>
      <c r="B66" s="212" t="s">
        <v>89</v>
      </c>
      <c r="C66" s="198">
        <v>0</v>
      </c>
      <c r="D66" s="198">
        <v>19</v>
      </c>
      <c r="E66" s="198">
        <v>8</v>
      </c>
      <c r="F66" s="206">
        <f t="shared" si="0"/>
        <v>27</v>
      </c>
      <c r="G66" s="198">
        <v>0</v>
      </c>
      <c r="H66" s="198">
        <v>57</v>
      </c>
      <c r="I66" s="198">
        <v>16</v>
      </c>
      <c r="J66" s="206">
        <f t="shared" si="6"/>
        <v>73</v>
      </c>
      <c r="K66" s="198">
        <v>0</v>
      </c>
      <c r="L66" s="198">
        <v>13</v>
      </c>
      <c r="M66" s="198">
        <v>4</v>
      </c>
      <c r="N66" s="206">
        <v>17</v>
      </c>
      <c r="O66" s="198">
        <v>0</v>
      </c>
      <c r="P66" s="198">
        <v>54</v>
      </c>
      <c r="Q66" s="198">
        <v>14</v>
      </c>
      <c r="R66" s="206">
        <f t="shared" si="5"/>
        <v>68</v>
      </c>
      <c r="S66" s="198">
        <v>0</v>
      </c>
      <c r="T66" s="198">
        <v>67</v>
      </c>
      <c r="U66" s="198">
        <v>18</v>
      </c>
      <c r="V66" s="206">
        <f t="shared" si="4"/>
        <v>85</v>
      </c>
    </row>
    <row r="67" spans="1:22" s="169" customFormat="1" ht="15.75" customHeight="1">
      <c r="A67" s="9">
        <v>56</v>
      </c>
      <c r="B67" s="212" t="s">
        <v>90</v>
      </c>
      <c r="C67" s="200">
        <v>136</v>
      </c>
      <c r="D67" s="200">
        <v>29</v>
      </c>
      <c r="E67" s="200">
        <v>1</v>
      </c>
      <c r="F67" s="206">
        <f t="shared" si="0"/>
        <v>166</v>
      </c>
      <c r="G67" s="200">
        <v>106</v>
      </c>
      <c r="H67" s="200">
        <v>34</v>
      </c>
      <c r="I67" s="200">
        <v>0</v>
      </c>
      <c r="J67" s="206">
        <f t="shared" si="6"/>
        <v>140</v>
      </c>
      <c r="K67" s="200">
        <v>130</v>
      </c>
      <c r="L67" s="200">
        <v>22</v>
      </c>
      <c r="M67" s="200">
        <v>1</v>
      </c>
      <c r="N67" s="206">
        <f>SUM(K67:M67)</f>
        <v>153</v>
      </c>
      <c r="O67" s="200">
        <v>95</v>
      </c>
      <c r="P67" s="200">
        <v>30</v>
      </c>
      <c r="Q67" s="200">
        <v>0</v>
      </c>
      <c r="R67" s="206">
        <f t="shared" si="5"/>
        <v>125</v>
      </c>
      <c r="S67" s="200">
        <v>176</v>
      </c>
      <c r="T67" s="200">
        <v>76</v>
      </c>
      <c r="U67" s="200">
        <v>43</v>
      </c>
      <c r="V67" s="206">
        <f t="shared" si="4"/>
        <v>295</v>
      </c>
    </row>
    <row r="68" spans="1:22" s="169" customFormat="1" ht="15.75">
      <c r="A68" s="9">
        <v>57</v>
      </c>
      <c r="B68" s="212" t="s">
        <v>91</v>
      </c>
      <c r="C68" s="202">
        <v>83</v>
      </c>
      <c r="D68" s="202">
        <v>76</v>
      </c>
      <c r="E68" s="202">
        <v>0</v>
      </c>
      <c r="F68" s="202">
        <f t="shared" si="0"/>
        <v>159</v>
      </c>
      <c r="G68" s="202">
        <v>161</v>
      </c>
      <c r="H68" s="202">
        <v>335</v>
      </c>
      <c r="I68" s="202">
        <v>1</v>
      </c>
      <c r="J68" s="202">
        <f t="shared" si="6"/>
        <v>497</v>
      </c>
      <c r="K68" s="202">
        <v>83</v>
      </c>
      <c r="L68" s="202">
        <v>76</v>
      </c>
      <c r="M68" s="202"/>
      <c r="N68" s="202">
        <f>SUM(K68:M68)</f>
        <v>159</v>
      </c>
      <c r="O68" s="202">
        <v>161</v>
      </c>
      <c r="P68" s="202">
        <v>335</v>
      </c>
      <c r="Q68" s="202">
        <v>1</v>
      </c>
      <c r="R68" s="202">
        <f t="shared" si="5"/>
        <v>497</v>
      </c>
      <c r="S68" s="202">
        <v>244</v>
      </c>
      <c r="T68" s="202">
        <v>411</v>
      </c>
      <c r="U68" s="202"/>
      <c r="V68" s="202">
        <f t="shared" si="4"/>
        <v>655</v>
      </c>
    </row>
    <row r="69" spans="1:22" s="169" customFormat="1" ht="15.75">
      <c r="A69" s="9">
        <v>58</v>
      </c>
      <c r="B69" s="212" t="s">
        <v>92</v>
      </c>
      <c r="C69" s="198">
        <v>0</v>
      </c>
      <c r="D69" s="198">
        <v>10</v>
      </c>
      <c r="E69" s="198">
        <v>4</v>
      </c>
      <c r="F69" s="206">
        <f t="shared" si="0"/>
        <v>14</v>
      </c>
      <c r="G69" s="198">
        <v>0</v>
      </c>
      <c r="H69" s="198">
        <v>6</v>
      </c>
      <c r="I69" s="198">
        <v>3</v>
      </c>
      <c r="J69" s="206">
        <f t="shared" si="6"/>
        <v>9</v>
      </c>
      <c r="K69" s="198">
        <v>0</v>
      </c>
      <c r="L69" s="198">
        <v>10</v>
      </c>
      <c r="M69" s="198">
        <v>4</v>
      </c>
      <c r="N69" s="206">
        <f>SUM(K69:M69)</f>
        <v>14</v>
      </c>
      <c r="O69" s="198">
        <v>0</v>
      </c>
      <c r="P69" s="198">
        <v>6</v>
      </c>
      <c r="Q69" s="198">
        <v>3</v>
      </c>
      <c r="R69" s="206">
        <f t="shared" si="5"/>
        <v>9</v>
      </c>
      <c r="S69" s="198">
        <v>1183</v>
      </c>
      <c r="T69" s="198">
        <v>72</v>
      </c>
      <c r="U69" s="198">
        <v>75</v>
      </c>
      <c r="V69" s="206">
        <f t="shared" si="4"/>
        <v>1330</v>
      </c>
    </row>
    <row r="70" spans="1:22" s="169" customFormat="1" ht="15.75">
      <c r="A70" s="9">
        <v>59</v>
      </c>
      <c r="B70" s="212" t="s">
        <v>93</v>
      </c>
      <c r="C70" s="241"/>
      <c r="D70" s="241"/>
      <c r="E70" s="241"/>
      <c r="F70" s="206"/>
      <c r="G70" s="241"/>
      <c r="H70" s="241"/>
      <c r="I70" s="241"/>
      <c r="J70" s="206"/>
      <c r="K70" s="241"/>
      <c r="L70" s="241"/>
      <c r="M70" s="241"/>
      <c r="N70" s="206"/>
      <c r="O70" s="241"/>
      <c r="P70" s="241"/>
      <c r="Q70" s="241"/>
      <c r="R70" s="206"/>
      <c r="S70" s="241"/>
      <c r="T70" s="241"/>
      <c r="U70" s="241"/>
      <c r="V70" s="206"/>
    </row>
    <row r="71" spans="1:22" s="171" customFormat="1" ht="15.75">
      <c r="A71" s="9">
        <v>60</v>
      </c>
      <c r="B71" s="212" t="s">
        <v>94</v>
      </c>
      <c r="C71" s="206">
        <v>61</v>
      </c>
      <c r="D71" s="206">
        <v>16</v>
      </c>
      <c r="E71" s="206">
        <v>2</v>
      </c>
      <c r="F71" s="206">
        <f>C71+D71+E71</f>
        <v>79</v>
      </c>
      <c r="G71" s="206">
        <v>2</v>
      </c>
      <c r="H71" s="206">
        <v>0</v>
      </c>
      <c r="I71" s="206">
        <v>0</v>
      </c>
      <c r="J71" s="206">
        <f>G71+H71+I71</f>
        <v>2</v>
      </c>
      <c r="K71" s="206">
        <v>61</v>
      </c>
      <c r="L71" s="206">
        <v>16</v>
      </c>
      <c r="M71" s="206">
        <v>2</v>
      </c>
      <c r="N71" s="206">
        <f>K71+L71+M71</f>
        <v>79</v>
      </c>
      <c r="O71" s="206">
        <v>2</v>
      </c>
      <c r="P71" s="206">
        <v>0</v>
      </c>
      <c r="Q71" s="206">
        <v>0</v>
      </c>
      <c r="R71" s="206">
        <f>O71+P71+Q71</f>
        <v>2</v>
      </c>
      <c r="S71" s="206">
        <v>61</v>
      </c>
      <c r="T71" s="206">
        <v>16</v>
      </c>
      <c r="U71" s="206">
        <v>79</v>
      </c>
      <c r="V71" s="206">
        <f>S71+T71+U71</f>
        <v>156</v>
      </c>
    </row>
    <row r="72" spans="1:22" s="169" customFormat="1" ht="15.75">
      <c r="A72" s="9">
        <v>61</v>
      </c>
      <c r="B72" s="212" t="s">
        <v>95</v>
      </c>
      <c r="C72" s="196"/>
      <c r="D72" s="196"/>
      <c r="E72" s="196">
        <v>3</v>
      </c>
      <c r="F72" s="206">
        <f>SUM(C72:E72)</f>
        <v>3</v>
      </c>
      <c r="G72" s="196"/>
      <c r="H72" s="196"/>
      <c r="I72" s="196">
        <v>11</v>
      </c>
      <c r="J72" s="206">
        <f>SUM(G72:I72)</f>
        <v>11</v>
      </c>
      <c r="K72" s="196"/>
      <c r="L72" s="196"/>
      <c r="M72" s="196">
        <v>2</v>
      </c>
      <c r="N72" s="206">
        <f>SUM(K72:M72)</f>
        <v>2</v>
      </c>
      <c r="O72" s="196"/>
      <c r="P72" s="196"/>
      <c r="Q72" s="205">
        <v>4</v>
      </c>
      <c r="R72" s="206">
        <f>SUM(O72:Q72)</f>
        <v>4</v>
      </c>
      <c r="S72" s="196">
        <v>22</v>
      </c>
      <c r="T72" s="196">
        <v>4</v>
      </c>
      <c r="U72" s="196">
        <v>34</v>
      </c>
      <c r="V72" s="206">
        <f>SUM(S72:U72)</f>
        <v>60</v>
      </c>
    </row>
    <row r="73" spans="1:22" s="169" customFormat="1" ht="15.75">
      <c r="A73" s="9">
        <v>62</v>
      </c>
      <c r="B73" s="212" t="s">
        <v>96</v>
      </c>
      <c r="C73" s="198"/>
      <c r="D73" s="198"/>
      <c r="E73" s="198"/>
      <c r="F73" s="206"/>
      <c r="G73" s="198"/>
      <c r="H73" s="198"/>
      <c r="I73" s="198"/>
      <c r="J73" s="206"/>
      <c r="K73" s="198"/>
      <c r="L73" s="198"/>
      <c r="M73" s="198"/>
      <c r="N73" s="206"/>
      <c r="O73" s="198"/>
      <c r="P73" s="198"/>
      <c r="Q73" s="198"/>
      <c r="R73" s="206"/>
      <c r="S73" s="198"/>
      <c r="T73" s="198"/>
      <c r="U73" s="198"/>
      <c r="V73" s="206"/>
    </row>
    <row r="74" spans="1:85" s="171" customFormat="1" ht="15.75">
      <c r="A74" s="9">
        <v>63</v>
      </c>
      <c r="B74" s="212" t="s">
        <v>97</v>
      </c>
      <c r="C74" s="198">
        <v>0</v>
      </c>
      <c r="D74" s="198">
        <v>23</v>
      </c>
      <c r="E74" s="198">
        <v>5</v>
      </c>
      <c r="F74" s="206">
        <v>28</v>
      </c>
      <c r="G74" s="198">
        <v>0</v>
      </c>
      <c r="H74" s="198">
        <v>0</v>
      </c>
      <c r="I74" s="198">
        <v>5</v>
      </c>
      <c r="J74" s="206">
        <f>SUM(G74:I74)</f>
        <v>5</v>
      </c>
      <c r="K74" s="198">
        <v>0</v>
      </c>
      <c r="L74" s="198">
        <v>23</v>
      </c>
      <c r="M74" s="198">
        <v>4</v>
      </c>
      <c r="N74" s="206">
        <f>SUM(K74:M74)</f>
        <v>27</v>
      </c>
      <c r="O74" s="198">
        <v>0</v>
      </c>
      <c r="P74" s="198">
        <v>0</v>
      </c>
      <c r="Q74" s="198">
        <v>5</v>
      </c>
      <c r="R74" s="206">
        <f>SUM(O74:Q74)</f>
        <v>5</v>
      </c>
      <c r="S74" s="198">
        <v>58</v>
      </c>
      <c r="T74" s="198">
        <v>23</v>
      </c>
      <c r="U74" s="198">
        <v>31</v>
      </c>
      <c r="V74" s="206">
        <f>SUM(S74:U74)</f>
        <v>112</v>
      </c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</row>
    <row r="75" spans="1:85" s="177" customFormat="1" ht="18.75" customHeight="1">
      <c r="A75" s="361" t="s">
        <v>98</v>
      </c>
      <c r="B75" s="361"/>
      <c r="C75" s="170"/>
      <c r="D75" s="170"/>
      <c r="E75" s="170"/>
      <c r="F75" s="168"/>
      <c r="G75" s="170"/>
      <c r="H75" s="170"/>
      <c r="I75" s="170"/>
      <c r="J75" s="168"/>
      <c r="K75" s="170"/>
      <c r="L75" s="170"/>
      <c r="M75" s="170"/>
      <c r="N75" s="168"/>
      <c r="O75" s="170"/>
      <c r="P75" s="170"/>
      <c r="Q75" s="170"/>
      <c r="R75" s="168"/>
      <c r="S75" s="170"/>
      <c r="T75" s="170"/>
      <c r="U75" s="170"/>
      <c r="V75" s="168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</row>
    <row r="78" spans="2:16" ht="15.75">
      <c r="B78" s="178" t="s">
        <v>99</v>
      </c>
      <c r="C78" s="179"/>
      <c r="D78" s="180"/>
      <c r="E78" s="180"/>
      <c r="F78" s="180"/>
      <c r="G78" s="180"/>
      <c r="H78" s="180"/>
      <c r="I78" s="181"/>
      <c r="J78" s="182"/>
      <c r="K78" s="182"/>
      <c r="L78" s="182"/>
      <c r="M78" s="181"/>
      <c r="N78" s="181"/>
      <c r="O78" s="182"/>
      <c r="P78" s="181"/>
    </row>
    <row r="79" spans="2:17" ht="15.75">
      <c r="B79" s="357" t="s">
        <v>100</v>
      </c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  <c r="Q79" s="357"/>
    </row>
    <row r="80" spans="2:17" ht="15.75">
      <c r="B80" s="357" t="s">
        <v>101</v>
      </c>
      <c r="C80" s="357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7"/>
      <c r="Q80" s="357"/>
    </row>
    <row r="83" ht="15">
      <c r="F83" s="183"/>
    </row>
    <row r="86" s="151" customFormat="1" ht="15"/>
    <row r="87" s="151" customFormat="1" ht="15"/>
    <row r="88" s="151" customFormat="1" ht="15"/>
    <row r="89" s="151" customFormat="1" ht="15"/>
    <row r="90" s="151" customFormat="1" ht="15"/>
    <row r="91" s="151" customFormat="1" ht="15"/>
    <row r="92" s="151" customFormat="1" ht="15"/>
    <row r="93" s="151" customFormat="1" ht="15"/>
    <row r="94" s="151" customFormat="1" ht="15"/>
    <row r="95" s="151" customFormat="1" ht="15"/>
    <row r="96" s="151" customFormat="1" ht="15"/>
    <row r="97" s="151" customFormat="1" ht="15"/>
    <row r="98" s="151" customFormat="1" ht="15"/>
    <row r="99" s="151" customFormat="1" ht="15"/>
    <row r="100" s="151" customFormat="1" ht="15"/>
    <row r="101" s="151" customFormat="1" ht="15"/>
    <row r="102" s="151" customFormat="1" ht="15"/>
    <row r="103" s="151" customFormat="1" ht="15"/>
    <row r="104" s="151" customFormat="1" ht="15"/>
    <row r="105" s="151" customFormat="1" ht="15"/>
    <row r="106" s="151" customFormat="1" ht="15"/>
    <row r="107" s="151" customFormat="1" ht="15"/>
    <row r="108" s="151" customFormat="1" ht="15"/>
    <row r="109" s="151" customFormat="1" ht="15"/>
    <row r="110" s="151" customFormat="1" ht="15"/>
    <row r="111" s="151" customFormat="1" ht="15"/>
    <row r="112" s="151" customFormat="1" ht="15"/>
    <row r="113" s="151" customFormat="1" ht="15"/>
    <row r="114" s="151" customFormat="1" ht="15"/>
    <row r="115" s="151" customFormat="1" ht="15"/>
    <row r="116" s="151" customFormat="1" ht="15"/>
    <row r="117" s="151" customFormat="1" ht="15"/>
    <row r="118" s="151" customFormat="1" ht="15"/>
    <row r="119" s="151" customFormat="1" ht="15"/>
    <row r="120" s="151" customFormat="1" ht="15"/>
    <row r="121" s="151" customFormat="1" ht="15"/>
    <row r="122" s="151" customFormat="1" ht="15"/>
    <row r="123" s="151" customFormat="1" ht="15"/>
    <row r="124" s="151" customFormat="1" ht="15"/>
    <row r="125" s="151" customFormat="1" ht="15"/>
    <row r="126" s="151" customFormat="1" ht="15"/>
    <row r="127" s="151" customFormat="1" ht="15"/>
    <row r="128" s="151" customFormat="1" ht="15"/>
    <row r="129" s="151" customFormat="1" ht="15"/>
    <row r="130" s="151" customFormat="1" ht="15"/>
    <row r="131" s="151" customFormat="1" ht="15"/>
    <row r="132" s="151" customFormat="1" ht="15"/>
    <row r="133" s="151" customFormat="1" ht="15"/>
    <row r="134" s="151" customFormat="1" ht="15"/>
    <row r="135" s="151" customFormat="1" ht="15"/>
    <row r="136" s="151" customFormat="1" ht="15"/>
    <row r="137" s="151" customFormat="1" ht="15"/>
    <row r="138" s="151" customFormat="1" ht="15"/>
    <row r="139" s="151" customFormat="1" ht="15"/>
    <row r="140" s="151" customFormat="1" ht="15"/>
    <row r="141" s="151" customFormat="1" ht="15"/>
    <row r="142" s="151" customFormat="1" ht="15"/>
    <row r="143" s="151" customFormat="1" ht="15"/>
    <row r="144" s="151" customFormat="1" ht="15"/>
    <row r="145" s="151" customFormat="1" ht="15"/>
    <row r="146" s="151" customFormat="1" ht="15"/>
    <row r="147" s="151" customFormat="1" ht="15"/>
    <row r="148" s="151" customFormat="1" ht="15"/>
    <row r="149" s="151" customFormat="1" ht="15"/>
    <row r="150" s="151" customFormat="1" ht="15"/>
    <row r="151" s="151" customFormat="1" ht="15"/>
    <row r="152" s="151" customFormat="1" ht="15"/>
    <row r="153" s="151" customFormat="1" ht="15"/>
    <row r="154" s="151" customFormat="1" ht="15"/>
    <row r="155" s="151" customFormat="1" ht="15"/>
    <row r="156" s="151" customFormat="1" ht="15"/>
    <row r="157" s="151" customFormat="1" ht="15"/>
    <row r="158" s="151" customFormat="1" ht="15"/>
    <row r="159" s="151" customFormat="1" ht="15"/>
    <row r="160" s="151" customFormat="1" ht="15"/>
    <row r="161" s="151" customFormat="1" ht="15"/>
    <row r="162" s="151" customFormat="1" ht="15"/>
    <row r="163" s="151" customFormat="1" ht="15"/>
    <row r="164" s="151" customFormat="1" ht="15"/>
    <row r="165" s="151" customFormat="1" ht="15"/>
    <row r="166" s="151" customFormat="1" ht="15"/>
    <row r="167" s="151" customFormat="1" ht="15"/>
    <row r="168" s="151" customFormat="1" ht="15"/>
    <row r="169" s="151" customFormat="1" ht="15"/>
    <row r="170" s="151" customFormat="1" ht="15"/>
    <row r="171" s="151" customFormat="1" ht="15"/>
    <row r="172" s="151" customFormat="1" ht="15"/>
    <row r="173" s="151" customFormat="1" ht="15"/>
    <row r="174" s="151" customFormat="1" ht="15"/>
    <row r="175" s="151" customFormat="1" ht="15"/>
    <row r="176" s="151" customFormat="1" ht="15"/>
    <row r="177" s="151" customFormat="1" ht="15"/>
    <row r="178" s="151" customFormat="1" ht="15"/>
    <row r="179" s="151" customFormat="1" ht="15"/>
    <row r="180" s="151" customFormat="1" ht="15"/>
    <row r="181" s="151" customFormat="1" ht="15"/>
    <row r="182" s="151" customFormat="1" ht="15"/>
    <row r="183" s="151" customFormat="1" ht="15"/>
    <row r="184" s="151" customFormat="1" ht="15"/>
    <row r="185" s="151" customFormat="1" ht="15"/>
    <row r="186" s="151" customFormat="1" ht="15"/>
    <row r="187" s="151" customFormat="1" ht="15"/>
    <row r="188" s="151" customFormat="1" ht="15"/>
    <row r="189" s="151" customFormat="1" ht="15"/>
    <row r="190" s="151" customFormat="1" ht="15"/>
    <row r="191" s="151" customFormat="1" ht="15"/>
    <row r="192" s="151" customFormat="1" ht="15"/>
    <row r="193" s="151" customFormat="1" ht="15"/>
    <row r="194" s="151" customFormat="1" ht="15"/>
    <row r="195" s="151" customFormat="1" ht="15"/>
    <row r="196" s="151" customFormat="1" ht="15"/>
    <row r="197" s="151" customFormat="1" ht="15"/>
    <row r="198" s="151" customFormat="1" ht="15"/>
    <row r="199" s="151" customFormat="1" ht="15"/>
    <row r="200" s="151" customFormat="1" ht="15"/>
    <row r="201" s="151" customFormat="1" ht="15"/>
    <row r="202" s="151" customFormat="1" ht="15"/>
    <row r="203" s="151" customFormat="1" ht="15"/>
    <row r="204" s="151" customFormat="1" ht="15"/>
    <row r="205" s="151" customFormat="1" ht="15"/>
    <row r="206" s="151" customFormat="1" ht="15"/>
    <row r="207" s="151" customFormat="1" ht="15"/>
    <row r="208" s="151" customFormat="1" ht="15"/>
    <row r="209" s="151" customFormat="1" ht="15"/>
    <row r="210" s="151" customFormat="1" ht="15"/>
    <row r="211" s="151" customFormat="1" ht="15"/>
    <row r="212" s="151" customFormat="1" ht="15"/>
    <row r="213" s="151" customFormat="1" ht="15"/>
    <row r="214" s="151" customFormat="1" ht="15"/>
    <row r="215" s="151" customFormat="1" ht="15"/>
    <row r="216" s="151" customFormat="1" ht="15"/>
    <row r="217" s="151" customFormat="1" ht="15"/>
    <row r="218" s="151" customFormat="1" ht="15"/>
    <row r="219" s="151" customFormat="1" ht="15"/>
    <row r="220" s="151" customFormat="1" ht="15"/>
    <row r="221" s="151" customFormat="1" ht="15"/>
    <row r="222" s="151" customFormat="1" ht="15"/>
    <row r="223" s="151" customFormat="1" ht="15"/>
    <row r="224" s="151" customFormat="1" ht="15"/>
    <row r="225" s="151" customFormat="1" ht="15"/>
    <row r="226" s="151" customFormat="1" ht="15"/>
    <row r="227" s="151" customFormat="1" ht="15"/>
    <row r="228" s="151" customFormat="1" ht="15"/>
    <row r="229" s="151" customFormat="1" ht="15"/>
    <row r="230" s="151" customFormat="1" ht="15"/>
    <row r="231" s="151" customFormat="1" ht="15"/>
    <row r="232" s="151" customFormat="1" ht="15"/>
    <row r="233" s="151" customFormat="1" ht="15"/>
    <row r="234" s="151" customFormat="1" ht="15"/>
    <row r="235" s="151" customFormat="1" ht="15"/>
    <row r="236" s="151" customFormat="1" ht="15"/>
    <row r="237" s="151" customFormat="1" ht="15"/>
    <row r="238" s="151" customFormat="1" ht="15"/>
    <row r="239" s="151" customFormat="1" ht="15"/>
    <row r="240" s="151" customFormat="1" ht="15"/>
    <row r="241" s="151" customFormat="1" ht="15"/>
    <row r="242" s="151" customFormat="1" ht="15"/>
    <row r="243" s="151" customFormat="1" ht="15"/>
    <row r="244" s="151" customFormat="1" ht="15"/>
    <row r="245" s="151" customFormat="1" ht="15"/>
    <row r="246" s="151" customFormat="1" ht="15"/>
    <row r="247" s="151" customFormat="1" ht="15"/>
    <row r="248" s="151" customFormat="1" ht="15"/>
    <row r="249" s="151" customFormat="1" ht="15"/>
    <row r="250" s="151" customFormat="1" ht="15"/>
    <row r="251" s="151" customFormat="1" ht="15"/>
    <row r="252" s="151" customFormat="1" ht="15"/>
    <row r="253" s="151" customFormat="1" ht="15"/>
    <row r="254" s="151" customFormat="1" ht="15"/>
    <row r="255" s="151" customFormat="1" ht="15"/>
    <row r="256" s="151" customFormat="1" ht="15"/>
    <row r="257" s="151" customFormat="1" ht="15"/>
    <row r="258" s="151" customFormat="1" ht="15"/>
    <row r="259" s="151" customFormat="1" ht="15"/>
    <row r="260" s="151" customFormat="1" ht="15"/>
    <row r="261" s="151" customFormat="1" ht="15"/>
    <row r="262" s="151" customFormat="1" ht="15"/>
    <row r="263" s="151" customFormat="1" ht="15"/>
    <row r="264" s="151" customFormat="1" ht="15"/>
    <row r="265" s="151" customFormat="1" ht="15"/>
    <row r="266" s="151" customFormat="1" ht="15"/>
    <row r="267" s="151" customFormat="1" ht="15"/>
    <row r="268" s="151" customFormat="1" ht="15"/>
    <row r="269" s="151" customFormat="1" ht="15"/>
    <row r="270" s="151" customFormat="1" ht="15"/>
    <row r="271" s="151" customFormat="1" ht="15"/>
    <row r="272" s="151" customFormat="1" ht="15"/>
    <row r="273" s="151" customFormat="1" ht="15"/>
    <row r="274" s="151" customFormat="1" ht="15"/>
    <row r="275" s="151" customFormat="1" ht="15"/>
    <row r="276" s="151" customFormat="1" ht="15"/>
    <row r="277" s="151" customFormat="1" ht="15"/>
    <row r="278" s="151" customFormat="1" ht="15"/>
    <row r="279" s="151" customFormat="1" ht="15"/>
    <row r="280" s="151" customFormat="1" ht="15"/>
    <row r="281" s="151" customFormat="1" ht="15"/>
    <row r="282" s="151" customFormat="1" ht="15"/>
    <row r="283" s="151" customFormat="1" ht="15"/>
    <row r="284" s="151" customFormat="1" ht="15"/>
    <row r="285" s="151" customFormat="1" ht="15"/>
    <row r="286" s="151" customFormat="1" ht="15"/>
    <row r="287" s="151" customFormat="1" ht="15"/>
    <row r="288" s="151" customFormat="1" ht="15"/>
    <row r="289" s="151" customFormat="1" ht="15"/>
    <row r="290" s="151" customFormat="1" ht="15"/>
    <row r="291" s="151" customFormat="1" ht="15"/>
    <row r="292" s="151" customFormat="1" ht="15"/>
    <row r="293" s="151" customFormat="1" ht="15"/>
    <row r="294" s="151" customFormat="1" ht="15"/>
    <row r="295" s="151" customFormat="1" ht="15"/>
    <row r="296" s="151" customFormat="1" ht="15"/>
    <row r="297" s="151" customFormat="1" ht="15"/>
    <row r="298" s="151" customFormat="1" ht="15"/>
    <row r="299" s="151" customFormat="1" ht="15"/>
    <row r="300" s="151" customFormat="1" ht="15"/>
    <row r="301" s="151" customFormat="1" ht="15"/>
    <row r="302" s="151" customFormat="1" ht="15"/>
    <row r="303" s="151" customFormat="1" ht="15"/>
    <row r="304" s="151" customFormat="1" ht="15"/>
    <row r="305" s="151" customFormat="1" ht="15"/>
    <row r="306" s="151" customFormat="1" ht="15"/>
    <row r="307" s="151" customFormat="1" ht="15"/>
    <row r="308" s="151" customFormat="1" ht="15"/>
    <row r="309" s="151" customFormat="1" ht="15"/>
    <row r="310" s="151" customFormat="1" ht="15"/>
    <row r="311" s="151" customFormat="1" ht="15"/>
    <row r="312" s="151" customFormat="1" ht="15"/>
    <row r="313" s="151" customFormat="1" ht="15"/>
    <row r="314" s="151" customFormat="1" ht="15"/>
    <row r="315" s="151" customFormat="1" ht="15"/>
    <row r="316" s="151" customFormat="1" ht="15"/>
    <row r="317" s="151" customFormat="1" ht="15"/>
    <row r="318" s="151" customFormat="1" ht="15"/>
    <row r="319" s="151" customFormat="1" ht="15"/>
    <row r="320" s="151" customFormat="1" ht="15"/>
    <row r="321" s="151" customFormat="1" ht="15"/>
    <row r="322" s="151" customFormat="1" ht="15"/>
    <row r="323" s="151" customFormat="1" ht="15"/>
    <row r="324" s="151" customFormat="1" ht="15"/>
    <row r="325" s="151" customFormat="1" ht="15"/>
    <row r="326" s="151" customFormat="1" ht="15"/>
    <row r="327" s="151" customFormat="1" ht="15"/>
    <row r="328" s="151" customFormat="1" ht="15"/>
    <row r="329" s="151" customFormat="1" ht="15"/>
    <row r="330" s="151" customFormat="1" ht="15"/>
    <row r="331" s="151" customFormat="1" ht="15"/>
    <row r="332" s="151" customFormat="1" ht="15"/>
    <row r="333" s="151" customFormat="1" ht="15"/>
    <row r="334" s="151" customFormat="1" ht="15"/>
    <row r="335" s="151" customFormat="1" ht="15"/>
    <row r="336" s="151" customFormat="1" ht="15"/>
    <row r="337" s="151" customFormat="1" ht="15"/>
    <row r="338" s="151" customFormat="1" ht="15"/>
    <row r="339" s="151" customFormat="1" ht="15"/>
    <row r="340" s="151" customFormat="1" ht="15"/>
    <row r="341" s="151" customFormat="1" ht="15"/>
    <row r="342" s="151" customFormat="1" ht="15"/>
    <row r="343" s="151" customFormat="1" ht="15"/>
    <row r="344" s="151" customFormat="1" ht="15"/>
    <row r="345" s="151" customFormat="1" ht="15"/>
    <row r="346" s="151" customFormat="1" ht="15"/>
    <row r="347" s="151" customFormat="1" ht="15"/>
    <row r="348" s="151" customFormat="1" ht="15"/>
    <row r="349" s="151" customFormat="1" ht="15"/>
    <row r="350" s="151" customFormat="1" ht="15"/>
    <row r="351" s="151" customFormat="1" ht="15"/>
    <row r="352" s="151" customFormat="1" ht="15"/>
    <row r="353" s="151" customFormat="1" ht="15"/>
    <row r="354" s="151" customFormat="1" ht="15"/>
    <row r="355" s="151" customFormat="1" ht="15"/>
    <row r="356" s="151" customFormat="1" ht="15"/>
    <row r="357" s="151" customFormat="1" ht="15"/>
    <row r="358" s="151" customFormat="1" ht="15"/>
    <row r="359" s="151" customFormat="1" ht="15"/>
    <row r="360" s="151" customFormat="1" ht="15"/>
    <row r="361" s="151" customFormat="1" ht="15"/>
    <row r="362" s="151" customFormat="1" ht="15"/>
    <row r="363" s="151" customFormat="1" ht="15"/>
    <row r="364" s="151" customFormat="1" ht="15"/>
    <row r="365" s="151" customFormat="1" ht="15"/>
    <row r="366" s="151" customFormat="1" ht="15"/>
    <row r="367" s="151" customFormat="1" ht="15"/>
    <row r="368" s="151" customFormat="1" ht="15"/>
    <row r="369" s="151" customFormat="1" ht="15"/>
    <row r="370" s="151" customFormat="1" ht="15"/>
    <row r="371" s="151" customFormat="1" ht="15"/>
    <row r="372" s="151" customFormat="1" ht="15"/>
    <row r="373" s="151" customFormat="1" ht="15"/>
    <row r="374" s="151" customFormat="1" ht="15"/>
    <row r="375" s="151" customFormat="1" ht="15"/>
    <row r="376" s="151" customFormat="1" ht="15"/>
    <row r="377" s="151" customFormat="1" ht="15"/>
    <row r="378" s="151" customFormat="1" ht="15"/>
    <row r="379" s="151" customFormat="1" ht="15"/>
    <row r="380" s="151" customFormat="1" ht="15"/>
    <row r="381" s="151" customFormat="1" ht="15"/>
    <row r="382" s="151" customFormat="1" ht="15"/>
    <row r="383" s="151" customFormat="1" ht="15"/>
    <row r="384" s="151" customFormat="1" ht="15"/>
    <row r="385" s="151" customFormat="1" ht="15"/>
    <row r="386" s="151" customFormat="1" ht="15"/>
    <row r="387" s="151" customFormat="1" ht="15"/>
    <row r="388" s="151" customFormat="1" ht="15"/>
    <row r="389" s="151" customFormat="1" ht="15"/>
    <row r="390" s="151" customFormat="1" ht="15"/>
    <row r="391" s="151" customFormat="1" ht="15"/>
    <row r="392" s="151" customFormat="1" ht="15"/>
    <row r="393" s="151" customFormat="1" ht="15"/>
    <row r="394" s="151" customFormat="1" ht="15"/>
    <row r="395" s="151" customFormat="1" ht="15"/>
    <row r="396" s="151" customFormat="1" ht="15"/>
    <row r="397" s="151" customFormat="1" ht="15"/>
    <row r="398" s="151" customFormat="1" ht="15"/>
    <row r="399" s="151" customFormat="1" ht="15"/>
    <row r="400" s="151" customFormat="1" ht="15"/>
    <row r="401" s="151" customFormat="1" ht="15"/>
    <row r="402" s="151" customFormat="1" ht="15"/>
    <row r="403" s="151" customFormat="1" ht="15"/>
    <row r="404" s="151" customFormat="1" ht="15"/>
    <row r="405" s="151" customFormat="1" ht="15"/>
    <row r="406" s="151" customFormat="1" ht="15"/>
    <row r="407" s="151" customFormat="1" ht="15"/>
    <row r="408" s="151" customFormat="1" ht="15"/>
    <row r="409" s="151" customFormat="1" ht="15"/>
    <row r="410" s="151" customFormat="1" ht="15"/>
    <row r="411" s="151" customFormat="1" ht="15"/>
    <row r="412" s="151" customFormat="1" ht="15"/>
    <row r="413" s="151" customFormat="1" ht="15"/>
    <row r="414" s="151" customFormat="1" ht="15"/>
    <row r="415" s="151" customFormat="1" ht="15"/>
    <row r="416" s="151" customFormat="1" ht="15"/>
    <row r="417" s="151" customFormat="1" ht="15"/>
    <row r="418" s="151" customFormat="1" ht="15"/>
    <row r="419" s="151" customFormat="1" ht="15"/>
    <row r="420" s="151" customFormat="1" ht="15"/>
    <row r="421" s="151" customFormat="1" ht="15"/>
    <row r="422" s="151" customFormat="1" ht="15"/>
    <row r="423" s="151" customFormat="1" ht="15"/>
    <row r="424" s="151" customFormat="1" ht="15"/>
    <row r="425" s="151" customFormat="1" ht="15"/>
    <row r="426" s="151" customFormat="1" ht="15"/>
    <row r="427" s="151" customFormat="1" ht="15"/>
    <row r="428" s="151" customFormat="1" ht="15"/>
    <row r="429" s="151" customFormat="1" ht="15"/>
    <row r="430" s="151" customFormat="1" ht="15"/>
    <row r="431" s="151" customFormat="1" ht="15"/>
    <row r="432" s="151" customFormat="1" ht="15"/>
    <row r="433" s="151" customFormat="1" ht="15"/>
    <row r="434" s="151" customFormat="1" ht="15"/>
    <row r="435" s="151" customFormat="1" ht="15"/>
    <row r="436" s="151" customFormat="1" ht="15"/>
    <row r="437" s="151" customFormat="1" ht="15"/>
    <row r="438" s="151" customFormat="1" ht="15"/>
    <row r="439" s="151" customFormat="1" ht="15"/>
    <row r="440" s="151" customFormat="1" ht="15"/>
    <row r="441" s="151" customFormat="1" ht="15"/>
    <row r="442" s="151" customFormat="1" ht="15"/>
    <row r="443" s="151" customFormat="1" ht="15"/>
    <row r="444" s="151" customFormat="1" ht="15"/>
    <row r="445" s="151" customFormat="1" ht="15"/>
    <row r="446" s="151" customFormat="1" ht="15"/>
    <row r="447" s="151" customFormat="1" ht="15"/>
    <row r="448" s="151" customFormat="1" ht="15"/>
    <row r="449" s="151" customFormat="1" ht="15"/>
    <row r="450" s="151" customFormat="1" ht="15"/>
    <row r="451" s="151" customFormat="1" ht="15"/>
    <row r="452" s="151" customFormat="1" ht="15"/>
    <row r="453" s="151" customFormat="1" ht="15"/>
    <row r="454" s="151" customFormat="1" ht="15"/>
    <row r="455" s="151" customFormat="1" ht="15"/>
    <row r="456" s="151" customFormat="1" ht="15"/>
    <row r="457" s="151" customFormat="1" ht="15"/>
    <row r="458" s="151" customFormat="1" ht="15"/>
    <row r="459" s="151" customFormat="1" ht="15"/>
    <row r="460" s="151" customFormat="1" ht="15"/>
    <row r="461" s="151" customFormat="1" ht="15"/>
    <row r="462" s="151" customFormat="1" ht="15"/>
    <row r="463" s="151" customFormat="1" ht="15"/>
    <row r="464" s="151" customFormat="1" ht="15"/>
    <row r="465" s="151" customFormat="1" ht="15"/>
    <row r="466" s="151" customFormat="1" ht="15"/>
    <row r="467" s="151" customFormat="1" ht="15"/>
    <row r="468" s="151" customFormat="1" ht="15"/>
    <row r="469" s="151" customFormat="1" ht="15"/>
    <row r="470" s="151" customFormat="1" ht="15"/>
    <row r="471" s="151" customFormat="1" ht="15"/>
    <row r="472" s="151" customFormat="1" ht="15"/>
    <row r="473" s="151" customFormat="1" ht="15"/>
    <row r="474" s="151" customFormat="1" ht="15"/>
    <row r="475" s="151" customFormat="1" ht="15"/>
    <row r="476" s="151" customFormat="1" ht="15"/>
    <row r="477" s="151" customFormat="1" ht="15"/>
    <row r="478" s="151" customFormat="1" ht="15"/>
    <row r="479" s="151" customFormat="1" ht="15"/>
    <row r="480" s="151" customFormat="1" ht="15"/>
    <row r="481" s="151" customFormat="1" ht="15"/>
    <row r="482" s="151" customFormat="1" ht="15"/>
    <row r="483" s="151" customFormat="1" ht="15"/>
    <row r="484" s="151" customFormat="1" ht="15"/>
    <row r="485" s="151" customFormat="1" ht="15"/>
    <row r="486" s="151" customFormat="1" ht="15"/>
    <row r="487" s="151" customFormat="1" ht="15"/>
    <row r="488" s="151" customFormat="1" ht="15"/>
    <row r="489" s="151" customFormat="1" ht="15"/>
    <row r="490" s="151" customFormat="1" ht="15"/>
    <row r="491" s="151" customFormat="1" ht="15"/>
    <row r="492" s="151" customFormat="1" ht="15"/>
    <row r="493" s="151" customFormat="1" ht="15"/>
    <row r="494" s="151" customFormat="1" ht="15"/>
    <row r="495" s="151" customFormat="1" ht="15"/>
    <row r="496" s="151" customFormat="1" ht="15"/>
    <row r="497" s="151" customFormat="1" ht="15"/>
    <row r="498" s="151" customFormat="1" ht="15"/>
    <row r="499" s="151" customFormat="1" ht="15"/>
    <row r="500" s="151" customFormat="1" ht="15"/>
    <row r="501" s="151" customFormat="1" ht="15"/>
    <row r="502" s="151" customFormat="1" ht="15"/>
    <row r="503" s="151" customFormat="1" ht="15"/>
    <row r="504" s="151" customFormat="1" ht="15"/>
    <row r="505" s="151" customFormat="1" ht="15"/>
    <row r="506" s="151" customFormat="1" ht="15"/>
    <row r="507" s="151" customFormat="1" ht="15"/>
    <row r="508" s="151" customFormat="1" ht="15"/>
    <row r="509" s="151" customFormat="1" ht="15"/>
    <row r="510" s="151" customFormat="1" ht="15"/>
    <row r="511" s="151" customFormat="1" ht="15"/>
    <row r="512" s="151" customFormat="1" ht="15"/>
    <row r="513" s="151" customFormat="1" ht="15"/>
    <row r="514" s="151" customFormat="1" ht="15"/>
    <row r="515" s="151" customFormat="1" ht="15"/>
    <row r="516" s="151" customFormat="1" ht="15"/>
    <row r="517" s="151" customFormat="1" ht="15"/>
    <row r="518" s="151" customFormat="1" ht="15"/>
    <row r="519" s="151" customFormat="1" ht="15"/>
    <row r="520" s="151" customFormat="1" ht="15"/>
    <row r="521" s="151" customFormat="1" ht="15"/>
    <row r="522" s="151" customFormat="1" ht="15"/>
    <row r="523" s="151" customFormat="1" ht="15"/>
    <row r="524" s="151" customFormat="1" ht="15"/>
    <row r="525" s="151" customFormat="1" ht="15"/>
    <row r="526" s="151" customFormat="1" ht="15"/>
    <row r="527" s="151" customFormat="1" ht="15"/>
    <row r="528" s="151" customFormat="1" ht="15"/>
    <row r="529" s="151" customFormat="1" ht="15"/>
    <row r="530" s="151" customFormat="1" ht="15"/>
    <row r="531" s="151" customFormat="1" ht="15"/>
    <row r="532" s="151" customFormat="1" ht="15"/>
    <row r="533" s="151" customFormat="1" ht="15"/>
    <row r="534" s="151" customFormat="1" ht="15"/>
    <row r="535" s="151" customFormat="1" ht="15"/>
    <row r="536" s="151" customFormat="1" ht="15"/>
    <row r="537" s="151" customFormat="1" ht="15"/>
    <row r="538" s="151" customFormat="1" ht="15"/>
    <row r="539" s="151" customFormat="1" ht="15"/>
    <row r="540" s="151" customFormat="1" ht="15"/>
    <row r="541" s="151" customFormat="1" ht="15"/>
    <row r="542" s="151" customFormat="1" ht="15"/>
    <row r="543" s="151" customFormat="1" ht="15"/>
    <row r="544" s="151" customFormat="1" ht="15"/>
    <row r="545" s="151" customFormat="1" ht="15"/>
    <row r="546" s="151" customFormat="1" ht="15"/>
    <row r="547" s="151" customFormat="1" ht="15"/>
    <row r="548" s="151" customFormat="1" ht="15"/>
    <row r="549" s="151" customFormat="1" ht="15"/>
    <row r="550" s="151" customFormat="1" ht="15"/>
    <row r="551" s="151" customFormat="1" ht="15"/>
    <row r="552" s="151" customFormat="1" ht="15"/>
    <row r="553" s="151" customFormat="1" ht="15"/>
    <row r="554" s="151" customFormat="1" ht="15"/>
    <row r="555" s="151" customFormat="1" ht="15"/>
    <row r="556" s="151" customFormat="1" ht="15"/>
    <row r="557" s="151" customFormat="1" ht="15"/>
    <row r="558" s="151" customFormat="1" ht="15"/>
    <row r="559" s="151" customFormat="1" ht="15"/>
    <row r="560" s="151" customFormat="1" ht="15"/>
    <row r="561" s="151" customFormat="1" ht="15"/>
    <row r="562" s="151" customFormat="1" ht="15"/>
    <row r="563" s="151" customFormat="1" ht="15"/>
    <row r="564" s="151" customFormat="1" ht="15"/>
    <row r="565" s="151" customFormat="1" ht="15"/>
    <row r="566" s="151" customFormat="1" ht="15"/>
    <row r="567" s="151" customFormat="1" ht="15"/>
    <row r="568" s="151" customFormat="1" ht="15"/>
    <row r="569" s="151" customFormat="1" ht="15"/>
    <row r="570" s="151" customFormat="1" ht="15"/>
    <row r="571" s="151" customFormat="1" ht="15"/>
    <row r="572" s="151" customFormat="1" ht="15"/>
    <row r="573" s="151" customFormat="1" ht="15"/>
    <row r="574" s="151" customFormat="1" ht="15"/>
    <row r="575" s="151" customFormat="1" ht="15"/>
    <row r="576" s="151" customFormat="1" ht="15"/>
    <row r="577" s="151" customFormat="1" ht="15"/>
    <row r="578" s="151" customFormat="1" ht="15"/>
    <row r="579" s="151" customFormat="1" ht="15"/>
    <row r="580" s="151" customFormat="1" ht="15"/>
    <row r="581" s="151" customFormat="1" ht="15"/>
    <row r="582" s="151" customFormat="1" ht="15"/>
    <row r="583" s="151" customFormat="1" ht="15"/>
    <row r="584" s="151" customFormat="1" ht="15"/>
    <row r="585" s="151" customFormat="1" ht="15"/>
    <row r="586" s="151" customFormat="1" ht="15"/>
    <row r="587" s="151" customFormat="1" ht="15"/>
    <row r="588" s="151" customFormat="1" ht="15"/>
    <row r="589" s="151" customFormat="1" ht="15"/>
    <row r="590" s="151" customFormat="1" ht="15"/>
    <row r="591" s="151" customFormat="1" ht="15"/>
    <row r="592" s="151" customFormat="1" ht="15"/>
    <row r="593" s="151" customFormat="1" ht="15"/>
    <row r="594" s="151" customFormat="1" ht="15"/>
    <row r="595" s="151" customFormat="1" ht="15"/>
    <row r="596" s="151" customFormat="1" ht="15"/>
    <row r="597" s="151" customFormat="1" ht="15"/>
    <row r="598" s="151" customFormat="1" ht="15"/>
    <row r="599" s="151" customFormat="1" ht="15"/>
    <row r="600" s="151" customFormat="1" ht="15"/>
    <row r="601" s="151" customFormat="1" ht="15"/>
    <row r="602" s="151" customFormat="1" ht="15"/>
    <row r="603" s="151" customFormat="1" ht="15"/>
    <row r="604" s="151" customFormat="1" ht="15"/>
    <row r="605" s="151" customFormat="1" ht="15"/>
    <row r="606" s="151" customFormat="1" ht="15"/>
    <row r="607" s="151" customFormat="1" ht="15"/>
    <row r="608" s="151" customFormat="1" ht="15"/>
    <row r="609" s="151" customFormat="1" ht="15"/>
    <row r="610" s="151" customFormat="1" ht="15"/>
    <row r="611" s="151" customFormat="1" ht="15"/>
    <row r="612" s="151" customFormat="1" ht="15"/>
    <row r="613" s="151" customFormat="1" ht="15"/>
    <row r="614" s="151" customFormat="1" ht="15"/>
    <row r="615" s="151" customFormat="1" ht="15"/>
    <row r="616" s="151" customFormat="1" ht="15"/>
    <row r="617" s="151" customFormat="1" ht="15"/>
    <row r="618" s="151" customFormat="1" ht="15"/>
    <row r="619" s="151" customFormat="1" ht="15"/>
    <row r="620" s="151" customFormat="1" ht="15"/>
    <row r="621" s="151" customFormat="1" ht="15"/>
    <row r="622" s="151" customFormat="1" ht="15"/>
    <row r="623" s="151" customFormat="1" ht="15"/>
    <row r="624" s="151" customFormat="1" ht="15"/>
    <row r="625" s="151" customFormat="1" ht="15"/>
    <row r="626" s="151" customFormat="1" ht="15"/>
    <row r="627" s="151" customFormat="1" ht="15"/>
    <row r="628" s="151" customFormat="1" ht="15"/>
    <row r="629" s="151" customFormat="1" ht="15"/>
    <row r="630" s="151" customFormat="1" ht="15"/>
    <row r="631" s="151" customFormat="1" ht="15"/>
    <row r="632" s="151" customFormat="1" ht="15"/>
    <row r="633" s="151" customFormat="1" ht="15"/>
    <row r="634" s="151" customFormat="1" ht="15"/>
    <row r="635" s="151" customFormat="1" ht="15"/>
    <row r="636" s="151" customFormat="1" ht="15"/>
    <row r="637" s="151" customFormat="1" ht="15"/>
    <row r="638" s="151" customFormat="1" ht="15"/>
    <row r="639" s="151" customFormat="1" ht="15"/>
    <row r="640" s="151" customFormat="1" ht="15"/>
    <row r="641" s="151" customFormat="1" ht="15"/>
    <row r="642" s="151" customFormat="1" ht="15"/>
    <row r="643" s="151" customFormat="1" ht="15"/>
    <row r="644" s="151" customFormat="1" ht="15"/>
    <row r="645" s="151" customFormat="1" ht="15"/>
    <row r="646" s="151" customFormat="1" ht="15"/>
    <row r="647" s="151" customFormat="1" ht="15"/>
    <row r="648" s="151" customFormat="1" ht="15"/>
    <row r="649" s="151" customFormat="1" ht="15"/>
    <row r="650" s="151" customFormat="1" ht="15"/>
    <row r="651" s="151" customFormat="1" ht="15"/>
    <row r="652" s="151" customFormat="1" ht="15"/>
    <row r="653" s="151" customFormat="1" ht="15"/>
    <row r="654" s="151" customFormat="1" ht="15"/>
    <row r="655" s="151" customFormat="1" ht="15"/>
    <row r="656" s="151" customFormat="1" ht="15"/>
    <row r="657" s="151" customFormat="1" ht="15"/>
    <row r="658" s="151" customFormat="1" ht="15"/>
    <row r="659" s="151" customFormat="1" ht="15"/>
    <row r="660" s="151" customFormat="1" ht="15"/>
    <row r="661" s="151" customFormat="1" ht="15"/>
    <row r="662" s="151" customFormat="1" ht="15"/>
    <row r="663" s="151" customFormat="1" ht="15"/>
    <row r="664" s="151" customFormat="1" ht="15"/>
    <row r="665" s="151" customFormat="1" ht="15"/>
    <row r="666" s="151" customFormat="1" ht="15"/>
    <row r="667" s="151" customFormat="1" ht="15"/>
    <row r="668" s="151" customFormat="1" ht="15"/>
    <row r="669" s="151" customFormat="1" ht="15"/>
    <row r="670" s="151" customFormat="1" ht="15"/>
    <row r="671" s="151" customFormat="1" ht="15"/>
    <row r="672" s="151" customFormat="1" ht="15"/>
    <row r="673" s="151" customFormat="1" ht="15"/>
    <row r="674" s="151" customFormat="1" ht="15"/>
    <row r="675" s="151" customFormat="1" ht="15"/>
    <row r="676" s="151" customFormat="1" ht="15"/>
    <row r="677" s="151" customFormat="1" ht="15"/>
    <row r="678" s="151" customFormat="1" ht="15"/>
    <row r="679" s="151" customFormat="1" ht="15"/>
    <row r="680" s="151" customFormat="1" ht="15"/>
    <row r="681" s="151" customFormat="1" ht="15"/>
    <row r="682" s="151" customFormat="1" ht="15"/>
    <row r="683" s="151" customFormat="1" ht="15"/>
    <row r="684" s="151" customFormat="1" ht="15"/>
    <row r="685" s="151" customFormat="1" ht="15"/>
    <row r="686" s="151" customFormat="1" ht="15"/>
    <row r="687" s="151" customFormat="1" ht="15"/>
    <row r="688" s="151" customFormat="1" ht="15"/>
    <row r="689" s="151" customFormat="1" ht="15"/>
    <row r="690" s="151" customFormat="1" ht="15"/>
    <row r="691" s="151" customFormat="1" ht="15"/>
    <row r="692" s="151" customFormat="1" ht="15"/>
    <row r="693" s="151" customFormat="1" ht="15"/>
    <row r="694" s="151" customFormat="1" ht="15"/>
    <row r="695" s="151" customFormat="1" ht="15"/>
    <row r="696" s="151" customFormat="1" ht="15"/>
    <row r="697" s="151" customFormat="1" ht="15"/>
    <row r="698" s="151" customFormat="1" ht="15"/>
    <row r="699" s="151" customFormat="1" ht="15"/>
    <row r="700" s="151" customFormat="1" ht="15"/>
    <row r="701" s="151" customFormat="1" ht="15"/>
    <row r="702" s="151" customFormat="1" ht="15"/>
    <row r="703" s="151" customFormat="1" ht="15"/>
    <row r="704" s="151" customFormat="1" ht="15"/>
    <row r="705" s="151" customFormat="1" ht="15"/>
    <row r="706" s="151" customFormat="1" ht="15"/>
    <row r="707" s="151" customFormat="1" ht="15"/>
    <row r="708" s="151" customFormat="1" ht="15"/>
    <row r="709" s="151" customFormat="1" ht="15"/>
    <row r="710" s="151" customFormat="1" ht="15"/>
    <row r="711" s="151" customFormat="1" ht="15"/>
    <row r="712" s="151" customFormat="1" ht="15"/>
    <row r="713" s="151" customFormat="1" ht="15"/>
    <row r="714" s="151" customFormat="1" ht="15"/>
    <row r="715" s="151" customFormat="1" ht="15"/>
    <row r="716" s="151" customFormat="1" ht="15"/>
    <row r="717" s="151" customFormat="1" ht="15"/>
    <row r="718" s="151" customFormat="1" ht="15"/>
    <row r="719" s="151" customFormat="1" ht="15"/>
    <row r="720" s="151" customFormat="1" ht="15"/>
    <row r="721" s="151" customFormat="1" ht="15"/>
    <row r="722" s="151" customFormat="1" ht="15"/>
    <row r="723" s="151" customFormat="1" ht="15"/>
    <row r="724" s="151" customFormat="1" ht="15"/>
    <row r="725" s="151" customFormat="1" ht="15"/>
    <row r="726" s="151" customFormat="1" ht="15"/>
    <row r="727" s="151" customFormat="1" ht="15"/>
    <row r="728" s="151" customFormat="1" ht="15"/>
    <row r="729" s="151" customFormat="1" ht="15"/>
    <row r="730" s="151" customFormat="1" ht="15"/>
    <row r="731" s="151" customFormat="1" ht="15"/>
    <row r="732" s="151" customFormat="1" ht="15"/>
    <row r="733" s="151" customFormat="1" ht="15"/>
    <row r="734" s="151" customFormat="1" ht="15"/>
    <row r="735" s="151" customFormat="1" ht="15"/>
    <row r="736" s="151" customFormat="1" ht="15"/>
    <row r="737" s="151" customFormat="1" ht="15"/>
    <row r="738" s="151" customFormat="1" ht="15"/>
    <row r="739" s="151" customFormat="1" ht="15"/>
    <row r="740" s="151" customFormat="1" ht="15"/>
    <row r="741" s="151" customFormat="1" ht="15"/>
    <row r="742" s="151" customFormat="1" ht="15"/>
    <row r="743" s="151" customFormat="1" ht="15"/>
    <row r="744" s="151" customFormat="1" ht="15"/>
    <row r="745" s="151" customFormat="1" ht="15"/>
    <row r="746" s="151" customFormat="1" ht="15"/>
    <row r="747" s="151" customFormat="1" ht="15"/>
    <row r="748" s="151" customFormat="1" ht="15"/>
    <row r="749" s="151" customFormat="1" ht="15"/>
    <row r="750" s="151" customFormat="1" ht="15"/>
    <row r="751" s="151" customFormat="1" ht="15"/>
    <row r="752" s="151" customFormat="1" ht="15"/>
    <row r="753" s="151" customFormat="1" ht="15"/>
    <row r="754" s="151" customFormat="1" ht="15"/>
    <row r="755" s="151" customFormat="1" ht="15"/>
    <row r="756" s="151" customFormat="1" ht="15"/>
    <row r="757" s="151" customFormat="1" ht="15"/>
    <row r="758" s="151" customFormat="1" ht="15"/>
    <row r="759" s="151" customFormat="1" ht="15"/>
    <row r="760" s="151" customFormat="1" ht="15"/>
    <row r="761" s="151" customFormat="1" ht="15"/>
    <row r="762" s="151" customFormat="1" ht="15"/>
    <row r="763" s="151" customFormat="1" ht="15"/>
    <row r="764" s="151" customFormat="1" ht="15"/>
    <row r="765" s="151" customFormat="1" ht="15"/>
    <row r="766" s="151" customFormat="1" ht="15"/>
    <row r="767" s="151" customFormat="1" ht="15"/>
    <row r="768" s="151" customFormat="1" ht="15"/>
    <row r="769" s="151" customFormat="1" ht="15"/>
    <row r="770" s="151" customFormat="1" ht="15"/>
    <row r="771" s="151" customFormat="1" ht="15"/>
    <row r="772" s="151" customFormat="1" ht="15"/>
    <row r="773" s="151" customFormat="1" ht="15"/>
    <row r="774" s="151" customFormat="1" ht="15"/>
    <row r="775" s="151" customFormat="1" ht="15"/>
    <row r="776" s="151" customFormat="1" ht="15"/>
    <row r="777" s="151" customFormat="1" ht="15"/>
    <row r="778" s="151" customFormat="1" ht="15"/>
    <row r="779" s="151" customFormat="1" ht="15"/>
    <row r="780" s="151" customFormat="1" ht="15"/>
    <row r="781" s="151" customFormat="1" ht="15"/>
    <row r="782" s="151" customFormat="1" ht="15"/>
    <row r="783" s="151" customFormat="1" ht="15"/>
    <row r="784" s="151" customFormat="1" ht="15"/>
    <row r="785" s="151" customFormat="1" ht="15"/>
    <row r="786" s="151" customFormat="1" ht="15"/>
    <row r="787" s="151" customFormat="1" ht="15"/>
    <row r="788" s="151" customFormat="1" ht="15"/>
    <row r="789" s="151" customFormat="1" ht="15"/>
    <row r="790" s="151" customFormat="1" ht="15"/>
    <row r="791" s="151" customFormat="1" ht="15"/>
    <row r="792" s="151" customFormat="1" ht="15"/>
    <row r="793" s="151" customFormat="1" ht="15"/>
    <row r="794" s="151" customFormat="1" ht="15"/>
    <row r="795" s="151" customFormat="1" ht="15"/>
    <row r="796" s="151" customFormat="1" ht="15"/>
    <row r="797" s="151" customFormat="1" ht="15"/>
    <row r="798" s="151" customFormat="1" ht="15"/>
    <row r="799" s="151" customFormat="1" ht="15"/>
    <row r="800" s="151" customFormat="1" ht="15"/>
    <row r="801" s="151" customFormat="1" ht="15"/>
    <row r="802" s="151" customFormat="1" ht="15"/>
    <row r="803" s="151" customFormat="1" ht="15"/>
    <row r="804" s="151" customFormat="1" ht="15"/>
    <row r="805" s="151" customFormat="1" ht="15"/>
    <row r="806" s="151" customFormat="1" ht="15"/>
    <row r="807" s="151" customFormat="1" ht="15"/>
    <row r="808" s="151" customFormat="1" ht="15"/>
    <row r="809" s="151" customFormat="1" ht="15"/>
    <row r="810" s="151" customFormat="1" ht="15"/>
    <row r="811" s="151" customFormat="1" ht="15"/>
    <row r="812" s="151" customFormat="1" ht="15"/>
    <row r="813" s="151" customFormat="1" ht="15"/>
    <row r="814" s="151" customFormat="1" ht="15"/>
    <row r="815" s="151" customFormat="1" ht="15"/>
    <row r="816" s="151" customFormat="1" ht="15"/>
    <row r="817" s="151" customFormat="1" ht="15"/>
    <row r="818" s="151" customFormat="1" ht="15"/>
    <row r="819" s="151" customFormat="1" ht="15"/>
    <row r="820" s="151" customFormat="1" ht="15"/>
    <row r="821" s="151" customFormat="1" ht="15"/>
    <row r="822" s="151" customFormat="1" ht="15"/>
    <row r="823" s="151" customFormat="1" ht="15"/>
    <row r="824" s="151" customFormat="1" ht="15"/>
    <row r="825" s="151" customFormat="1" ht="15"/>
    <row r="826" s="151" customFormat="1" ht="15"/>
    <row r="827" s="151" customFormat="1" ht="15"/>
    <row r="828" s="151" customFormat="1" ht="15"/>
    <row r="829" s="151" customFormat="1" ht="15"/>
    <row r="830" s="151" customFormat="1" ht="15"/>
    <row r="831" s="151" customFormat="1" ht="15"/>
    <row r="832" s="151" customFormat="1" ht="15"/>
    <row r="833" s="151" customFormat="1" ht="15"/>
    <row r="834" s="151" customFormat="1" ht="15"/>
    <row r="835" s="151" customFormat="1" ht="15"/>
    <row r="836" s="151" customFormat="1" ht="15"/>
    <row r="837" s="151" customFormat="1" ht="15"/>
    <row r="838" s="151" customFormat="1" ht="15"/>
    <row r="839" s="151" customFormat="1" ht="15"/>
    <row r="840" s="151" customFormat="1" ht="15"/>
    <row r="841" s="151" customFormat="1" ht="15"/>
    <row r="842" s="151" customFormat="1" ht="15"/>
    <row r="843" s="151" customFormat="1" ht="15"/>
    <row r="844" s="151" customFormat="1" ht="15"/>
    <row r="845" s="151" customFormat="1" ht="15"/>
    <row r="846" s="151" customFormat="1" ht="15"/>
    <row r="847" s="151" customFormat="1" ht="15"/>
    <row r="848" s="151" customFormat="1" ht="15"/>
    <row r="849" s="151" customFormat="1" ht="15"/>
    <row r="850" s="151" customFormat="1" ht="15"/>
    <row r="851" s="151" customFormat="1" ht="15"/>
    <row r="852" s="151" customFormat="1" ht="15"/>
    <row r="853" s="151" customFormat="1" ht="15"/>
    <row r="854" s="151" customFormat="1" ht="15"/>
    <row r="855" s="151" customFormat="1" ht="15"/>
    <row r="856" s="151" customFormat="1" ht="15"/>
    <row r="857" s="151" customFormat="1" ht="15"/>
    <row r="858" s="151" customFormat="1" ht="15"/>
    <row r="859" s="151" customFormat="1" ht="15"/>
    <row r="860" s="151" customFormat="1" ht="15"/>
    <row r="861" s="151" customFormat="1" ht="15"/>
    <row r="862" s="151" customFormat="1" ht="15"/>
    <row r="863" s="151" customFormat="1" ht="15"/>
    <row r="864" s="151" customFormat="1" ht="15"/>
    <row r="865" s="151" customFormat="1" ht="15"/>
    <row r="866" s="151" customFormat="1" ht="15"/>
    <row r="867" s="151" customFormat="1" ht="15"/>
    <row r="868" s="151" customFormat="1" ht="15"/>
    <row r="869" s="151" customFormat="1" ht="15"/>
    <row r="870" s="151" customFormat="1" ht="15"/>
    <row r="871" s="151" customFormat="1" ht="15"/>
    <row r="872" s="151" customFormat="1" ht="15"/>
    <row r="873" s="151" customFormat="1" ht="15"/>
    <row r="874" s="151" customFormat="1" ht="15"/>
    <row r="875" s="151" customFormat="1" ht="15"/>
    <row r="876" s="151" customFormat="1" ht="15"/>
    <row r="877" s="151" customFormat="1" ht="15"/>
    <row r="878" s="151" customFormat="1" ht="15"/>
    <row r="879" s="151" customFormat="1" ht="15"/>
    <row r="880" s="151" customFormat="1" ht="15"/>
    <row r="881" s="151" customFormat="1" ht="15"/>
    <row r="882" s="151" customFormat="1" ht="15"/>
    <row r="883" s="151" customFormat="1" ht="15"/>
    <row r="884" s="151" customFormat="1" ht="15"/>
    <row r="885" s="151" customFormat="1" ht="15"/>
    <row r="886" s="151" customFormat="1" ht="15"/>
    <row r="887" s="151" customFormat="1" ht="15"/>
    <row r="888" s="151" customFormat="1" ht="15"/>
    <row r="889" s="151" customFormat="1" ht="15"/>
    <row r="890" s="151" customFormat="1" ht="15"/>
    <row r="891" s="151" customFormat="1" ht="15"/>
    <row r="892" s="151" customFormat="1" ht="15"/>
    <row r="893" s="151" customFormat="1" ht="15"/>
    <row r="894" s="151" customFormat="1" ht="15"/>
    <row r="895" s="151" customFormat="1" ht="15"/>
    <row r="896" s="151" customFormat="1" ht="15"/>
    <row r="897" s="151" customFormat="1" ht="15"/>
    <row r="898" s="151" customFormat="1" ht="15"/>
    <row r="899" s="151" customFormat="1" ht="15"/>
    <row r="900" s="151" customFormat="1" ht="15"/>
    <row r="901" s="151" customFormat="1" ht="15"/>
    <row r="902" s="151" customFormat="1" ht="15"/>
    <row r="903" s="151" customFormat="1" ht="15"/>
    <row r="904" s="151" customFormat="1" ht="15"/>
    <row r="905" s="151" customFormat="1" ht="15"/>
    <row r="906" s="151" customFormat="1" ht="15"/>
    <row r="907" s="151" customFormat="1" ht="15"/>
    <row r="908" s="151" customFormat="1" ht="15"/>
    <row r="909" s="151" customFormat="1" ht="15"/>
    <row r="910" s="151" customFormat="1" ht="15"/>
    <row r="911" s="151" customFormat="1" ht="15"/>
    <row r="912" s="151" customFormat="1" ht="15"/>
    <row r="913" s="151" customFormat="1" ht="15"/>
    <row r="914" s="151" customFormat="1" ht="15"/>
    <row r="915" s="151" customFormat="1" ht="15"/>
    <row r="916" s="151" customFormat="1" ht="15"/>
    <row r="917" s="151" customFormat="1" ht="15"/>
    <row r="918" s="151" customFormat="1" ht="15"/>
    <row r="919" s="151" customFormat="1" ht="15"/>
    <row r="920" s="151" customFormat="1" ht="15"/>
    <row r="921" s="151" customFormat="1" ht="15"/>
    <row r="922" s="151" customFormat="1" ht="15"/>
    <row r="923" s="151" customFormat="1" ht="15"/>
    <row r="924" s="151" customFormat="1" ht="15"/>
    <row r="925" s="151" customFormat="1" ht="15"/>
    <row r="926" s="151" customFormat="1" ht="15"/>
    <row r="927" s="151" customFormat="1" ht="15"/>
    <row r="928" s="151" customFormat="1" ht="15"/>
    <row r="929" s="151" customFormat="1" ht="15"/>
    <row r="930" s="151" customFormat="1" ht="15"/>
    <row r="931" s="151" customFormat="1" ht="15"/>
    <row r="932" s="151" customFormat="1" ht="15"/>
    <row r="933" s="151" customFormat="1" ht="15"/>
    <row r="934" s="151" customFormat="1" ht="15"/>
    <row r="935" s="151" customFormat="1" ht="15"/>
    <row r="936" s="151" customFormat="1" ht="15"/>
    <row r="937" s="151" customFormat="1" ht="15"/>
    <row r="938" s="151" customFormat="1" ht="15"/>
    <row r="939" s="151" customFormat="1" ht="15"/>
    <row r="940" s="151" customFormat="1" ht="15"/>
    <row r="941" s="151" customFormat="1" ht="15"/>
    <row r="942" s="151" customFormat="1" ht="15"/>
    <row r="943" s="151" customFormat="1" ht="15"/>
    <row r="944" s="151" customFormat="1" ht="15"/>
    <row r="945" s="151" customFormat="1" ht="15"/>
    <row r="946" s="151" customFormat="1" ht="15"/>
    <row r="947" s="151" customFormat="1" ht="15"/>
    <row r="948" s="151" customFormat="1" ht="15"/>
    <row r="949" s="151" customFormat="1" ht="15"/>
    <row r="950" s="151" customFormat="1" ht="15"/>
    <row r="951" s="151" customFormat="1" ht="15"/>
    <row r="952" s="151" customFormat="1" ht="15"/>
    <row r="953" s="151" customFormat="1" ht="15"/>
    <row r="954" s="151" customFormat="1" ht="15"/>
    <row r="955" s="151" customFormat="1" ht="15"/>
    <row r="956" s="151" customFormat="1" ht="15"/>
    <row r="957" s="151" customFormat="1" ht="15"/>
    <row r="958" s="151" customFormat="1" ht="15"/>
    <row r="959" s="151" customFormat="1" ht="15"/>
    <row r="960" s="151" customFormat="1" ht="15"/>
    <row r="961" s="151" customFormat="1" ht="15"/>
    <row r="962" s="151" customFormat="1" ht="15"/>
    <row r="963" s="151" customFormat="1" ht="15"/>
    <row r="964" s="151" customFormat="1" ht="15"/>
    <row r="965" s="151" customFormat="1" ht="15"/>
    <row r="966" s="151" customFormat="1" ht="15"/>
    <row r="967" s="151" customFormat="1" ht="15"/>
    <row r="968" s="151" customFormat="1" ht="15"/>
    <row r="969" s="151" customFormat="1" ht="15"/>
    <row r="970" s="151" customFormat="1" ht="15"/>
    <row r="971" s="151" customFormat="1" ht="15"/>
    <row r="972" s="151" customFormat="1" ht="15"/>
    <row r="973" s="151" customFormat="1" ht="15"/>
    <row r="974" s="151" customFormat="1" ht="15"/>
    <row r="975" s="151" customFormat="1" ht="15"/>
    <row r="976" s="151" customFormat="1" ht="15"/>
    <row r="977" s="151" customFormat="1" ht="15"/>
    <row r="978" s="151" customFormat="1" ht="15"/>
    <row r="979" s="151" customFormat="1" ht="15"/>
    <row r="980" s="151" customFormat="1" ht="15"/>
    <row r="981" s="151" customFormat="1" ht="15"/>
    <row r="982" s="151" customFormat="1" ht="15"/>
    <row r="983" s="151" customFormat="1" ht="15"/>
    <row r="984" s="151" customFormat="1" ht="15"/>
    <row r="985" s="151" customFormat="1" ht="15"/>
    <row r="986" s="151" customFormat="1" ht="15"/>
    <row r="987" s="151" customFormat="1" ht="15"/>
    <row r="988" s="151" customFormat="1" ht="15"/>
    <row r="989" s="151" customFormat="1" ht="15"/>
    <row r="990" s="151" customFormat="1" ht="15"/>
    <row r="991" s="151" customFormat="1" ht="15"/>
    <row r="992" s="151" customFormat="1" ht="15"/>
    <row r="993" s="151" customFormat="1" ht="15"/>
    <row r="994" s="151" customFormat="1" ht="15"/>
    <row r="995" s="151" customFormat="1" ht="15"/>
    <row r="996" s="151" customFormat="1" ht="15"/>
    <row r="997" s="151" customFormat="1" ht="15"/>
    <row r="998" s="151" customFormat="1" ht="15"/>
    <row r="999" s="151" customFormat="1" ht="15"/>
    <row r="1000" s="151" customFormat="1" ht="15"/>
    <row r="1001" s="151" customFormat="1" ht="15"/>
    <row r="1002" s="151" customFormat="1" ht="15"/>
    <row r="1003" s="151" customFormat="1" ht="15"/>
    <row r="1004" s="151" customFormat="1" ht="15"/>
    <row r="1005" s="151" customFormat="1" ht="15"/>
    <row r="1006" s="151" customFormat="1" ht="15"/>
    <row r="1007" s="151" customFormat="1" ht="15"/>
    <row r="1008" s="151" customFormat="1" ht="15"/>
    <row r="1009" s="151" customFormat="1" ht="15"/>
    <row r="1010" s="151" customFormat="1" ht="15"/>
    <row r="1011" s="151" customFormat="1" ht="15"/>
    <row r="1012" s="151" customFormat="1" ht="15"/>
    <row r="1013" s="151" customFormat="1" ht="15"/>
    <row r="1014" s="151" customFormat="1" ht="15"/>
    <row r="1015" s="151" customFormat="1" ht="15"/>
    <row r="1016" s="151" customFormat="1" ht="15"/>
    <row r="1017" s="151" customFormat="1" ht="15"/>
    <row r="1018" s="151" customFormat="1" ht="15"/>
    <row r="1019" s="151" customFormat="1" ht="15"/>
    <row r="1020" s="151" customFormat="1" ht="15"/>
    <row r="1021" s="151" customFormat="1" ht="15"/>
    <row r="1022" s="151" customFormat="1" ht="15"/>
    <row r="1023" s="151" customFormat="1" ht="15"/>
    <row r="1024" s="151" customFormat="1" ht="15"/>
    <row r="1025" s="151" customFormat="1" ht="15"/>
    <row r="1026" s="151" customFormat="1" ht="15"/>
    <row r="1027" s="151" customFormat="1" ht="15"/>
    <row r="1028" s="151" customFormat="1" ht="15"/>
    <row r="1029" s="151" customFormat="1" ht="15"/>
    <row r="1030" s="151" customFormat="1" ht="15"/>
    <row r="1031" s="151" customFormat="1" ht="15"/>
    <row r="1032" s="151" customFormat="1" ht="15"/>
    <row r="1033" s="151" customFormat="1" ht="15"/>
    <row r="1034" s="151" customFormat="1" ht="15"/>
    <row r="1035" s="151" customFormat="1" ht="15"/>
    <row r="1036" s="151" customFormat="1" ht="15"/>
    <row r="1037" s="151" customFormat="1" ht="15"/>
    <row r="1038" s="151" customFormat="1" ht="15"/>
    <row r="1039" s="151" customFormat="1" ht="15"/>
    <row r="1040" s="151" customFormat="1" ht="15"/>
    <row r="1041" s="151" customFormat="1" ht="15"/>
    <row r="1042" s="151" customFormat="1" ht="15"/>
    <row r="1043" s="151" customFormat="1" ht="15"/>
    <row r="1044" s="151" customFormat="1" ht="15"/>
    <row r="1045" s="151" customFormat="1" ht="15"/>
    <row r="1046" s="151" customFormat="1" ht="15"/>
    <row r="1047" s="151" customFormat="1" ht="15"/>
    <row r="1048" s="151" customFormat="1" ht="15"/>
    <row r="1049" s="151" customFormat="1" ht="15"/>
    <row r="1050" s="151" customFormat="1" ht="15"/>
    <row r="1051" s="151" customFormat="1" ht="15"/>
    <row r="1052" s="151" customFormat="1" ht="15"/>
    <row r="1053" s="151" customFormat="1" ht="15"/>
    <row r="1054" s="151" customFormat="1" ht="15"/>
    <row r="1055" s="151" customFormat="1" ht="15"/>
    <row r="1056" s="151" customFormat="1" ht="15"/>
    <row r="1057" s="151" customFormat="1" ht="15"/>
    <row r="1058" s="151" customFormat="1" ht="15"/>
    <row r="1059" s="151" customFormat="1" ht="15"/>
    <row r="1060" s="151" customFormat="1" ht="15"/>
    <row r="1061" s="151" customFormat="1" ht="15"/>
    <row r="1062" s="151" customFormat="1" ht="15"/>
    <row r="1063" s="151" customFormat="1" ht="15"/>
    <row r="1064" s="151" customFormat="1" ht="15"/>
    <row r="1065" s="151" customFormat="1" ht="15"/>
    <row r="1066" s="151" customFormat="1" ht="15"/>
    <row r="1067" s="151" customFormat="1" ht="15"/>
    <row r="1068" s="151" customFormat="1" ht="15"/>
    <row r="1069" s="151" customFormat="1" ht="15"/>
    <row r="1070" s="151" customFormat="1" ht="15"/>
    <row r="1071" s="151" customFormat="1" ht="15"/>
    <row r="1072" s="151" customFormat="1" ht="15"/>
    <row r="1073" s="151" customFormat="1" ht="15"/>
    <row r="1074" s="151" customFormat="1" ht="15"/>
    <row r="1075" s="151" customFormat="1" ht="15"/>
    <row r="1076" s="151" customFormat="1" ht="15"/>
    <row r="1077" s="151" customFormat="1" ht="15"/>
    <row r="1078" s="151" customFormat="1" ht="15"/>
    <row r="1079" s="151" customFormat="1" ht="15"/>
    <row r="1080" s="151" customFormat="1" ht="15"/>
    <row r="1081" s="151" customFormat="1" ht="15"/>
    <row r="1082" s="151" customFormat="1" ht="15"/>
    <row r="1083" s="151" customFormat="1" ht="15"/>
    <row r="1084" s="151" customFormat="1" ht="15"/>
    <row r="1085" s="151" customFormat="1" ht="15"/>
    <row r="1086" s="151" customFormat="1" ht="15"/>
    <row r="1087" s="151" customFormat="1" ht="15"/>
    <row r="1088" s="151" customFormat="1" ht="15"/>
    <row r="1089" s="151" customFormat="1" ht="15"/>
    <row r="1090" s="151" customFormat="1" ht="15"/>
    <row r="1091" s="151" customFormat="1" ht="15"/>
    <row r="1092" s="151" customFormat="1" ht="15"/>
    <row r="1093" s="151" customFormat="1" ht="15"/>
    <row r="1094" s="151" customFormat="1" ht="15"/>
    <row r="1095" s="151" customFormat="1" ht="15"/>
    <row r="1096" s="151" customFormat="1" ht="15"/>
    <row r="1097" s="151" customFormat="1" ht="15"/>
    <row r="1098" s="151" customFormat="1" ht="15"/>
    <row r="1099" s="151" customFormat="1" ht="15"/>
    <row r="1100" s="151" customFormat="1" ht="15"/>
    <row r="1101" s="151" customFormat="1" ht="15"/>
    <row r="1102" s="151" customFormat="1" ht="15"/>
    <row r="1103" s="151" customFormat="1" ht="15"/>
    <row r="1104" s="151" customFormat="1" ht="15"/>
    <row r="1105" s="151" customFormat="1" ht="15"/>
    <row r="1106" s="151" customFormat="1" ht="15"/>
    <row r="1107" s="151" customFormat="1" ht="15"/>
    <row r="1108" s="151" customFormat="1" ht="15"/>
    <row r="1109" s="151" customFormat="1" ht="15"/>
    <row r="1110" s="151" customFormat="1" ht="15"/>
    <row r="1111" s="151" customFormat="1" ht="15"/>
    <row r="1112" s="151" customFormat="1" ht="15"/>
    <row r="1113" s="151" customFormat="1" ht="15"/>
    <row r="1114" s="151" customFormat="1" ht="15"/>
    <row r="1115" s="151" customFormat="1" ht="15"/>
    <row r="1116" s="151" customFormat="1" ht="15"/>
    <row r="1117" s="151" customFormat="1" ht="15"/>
    <row r="1118" s="151" customFormat="1" ht="15"/>
    <row r="1119" s="151" customFormat="1" ht="15"/>
    <row r="1120" s="151" customFormat="1" ht="15"/>
    <row r="1121" s="151" customFormat="1" ht="15"/>
    <row r="1122" s="151" customFormat="1" ht="15"/>
    <row r="1123" s="151" customFormat="1" ht="15"/>
    <row r="1124" s="151" customFormat="1" ht="15"/>
    <row r="1125" s="151" customFormat="1" ht="15"/>
    <row r="1126" s="151" customFormat="1" ht="15"/>
    <row r="1127" s="151" customFormat="1" ht="15"/>
    <row r="1128" s="151" customFormat="1" ht="15"/>
    <row r="1129" s="151" customFormat="1" ht="15"/>
    <row r="1130" s="151" customFormat="1" ht="15"/>
    <row r="1131" s="151" customFormat="1" ht="15"/>
    <row r="1132" s="151" customFormat="1" ht="15"/>
    <row r="1133" s="151" customFormat="1" ht="15"/>
    <row r="1134" s="151" customFormat="1" ht="15"/>
    <row r="1135" s="151" customFormat="1" ht="15"/>
    <row r="1136" s="151" customFormat="1" ht="15"/>
    <row r="1137" s="151" customFormat="1" ht="15"/>
    <row r="1138" s="151" customFormat="1" ht="15"/>
    <row r="1139" s="151" customFormat="1" ht="15"/>
    <row r="1140" s="151" customFormat="1" ht="15"/>
    <row r="1141" s="151" customFormat="1" ht="15"/>
    <row r="1142" s="151" customFormat="1" ht="15"/>
    <row r="1143" s="151" customFormat="1" ht="15"/>
    <row r="1144" s="151" customFormat="1" ht="15"/>
    <row r="1145" s="151" customFormat="1" ht="15"/>
    <row r="1146" s="151" customFormat="1" ht="15"/>
    <row r="1147" s="151" customFormat="1" ht="15"/>
    <row r="1148" s="151" customFormat="1" ht="15"/>
    <row r="1149" s="151" customFormat="1" ht="15"/>
    <row r="1150" s="151" customFormat="1" ht="15"/>
    <row r="1151" s="151" customFormat="1" ht="15"/>
    <row r="1152" s="151" customFormat="1" ht="15"/>
    <row r="1153" s="151" customFormat="1" ht="15"/>
    <row r="1154" s="151" customFormat="1" ht="15"/>
    <row r="1155" s="151" customFormat="1" ht="15"/>
    <row r="1156" s="151" customFormat="1" ht="15"/>
    <row r="1157" s="151" customFormat="1" ht="15"/>
    <row r="1158" s="151" customFormat="1" ht="15"/>
    <row r="1159" s="151" customFormat="1" ht="15"/>
    <row r="1160" s="151" customFormat="1" ht="15"/>
    <row r="1161" s="151" customFormat="1" ht="15"/>
    <row r="1162" s="151" customFormat="1" ht="15"/>
    <row r="1163" s="151" customFormat="1" ht="15"/>
    <row r="1164" s="151" customFormat="1" ht="15"/>
    <row r="1165" s="151" customFormat="1" ht="15"/>
    <row r="1166" s="151" customFormat="1" ht="15"/>
    <row r="1167" s="151" customFormat="1" ht="15"/>
    <row r="1168" s="151" customFormat="1" ht="15"/>
    <row r="1169" s="151" customFormat="1" ht="15"/>
    <row r="1170" s="151" customFormat="1" ht="15"/>
    <row r="1171" s="151" customFormat="1" ht="15"/>
    <row r="1172" s="151" customFormat="1" ht="15"/>
    <row r="1173" s="151" customFormat="1" ht="15"/>
    <row r="1174" s="151" customFormat="1" ht="15"/>
    <row r="1175" s="151" customFormat="1" ht="15"/>
    <row r="1176" s="151" customFormat="1" ht="15"/>
    <row r="1177" s="151" customFormat="1" ht="15"/>
    <row r="1178" s="151" customFormat="1" ht="15"/>
    <row r="1179" s="151" customFormat="1" ht="15"/>
    <row r="1180" s="151" customFormat="1" ht="15"/>
    <row r="1181" s="151" customFormat="1" ht="15"/>
    <row r="1182" s="151" customFormat="1" ht="15"/>
    <row r="1183" s="151" customFormat="1" ht="15"/>
    <row r="1184" s="151" customFormat="1" ht="15"/>
    <row r="1185" s="151" customFormat="1" ht="15"/>
    <row r="1186" s="151" customFormat="1" ht="15"/>
    <row r="1187" s="151" customFormat="1" ht="15"/>
    <row r="1188" s="151" customFormat="1" ht="15"/>
    <row r="1189" s="151" customFormat="1" ht="15"/>
    <row r="1190" s="151" customFormat="1" ht="15"/>
    <row r="1191" s="151" customFormat="1" ht="15"/>
    <row r="1192" s="151" customFormat="1" ht="15"/>
    <row r="1193" s="151" customFormat="1" ht="15"/>
    <row r="1194" s="151" customFormat="1" ht="15"/>
    <row r="1195" s="151" customFormat="1" ht="15"/>
    <row r="1196" s="151" customFormat="1" ht="15"/>
    <row r="1197" s="151" customFormat="1" ht="15"/>
    <row r="1198" s="151" customFormat="1" ht="15"/>
    <row r="1199" s="151" customFormat="1" ht="15"/>
    <row r="1200" s="151" customFormat="1" ht="15"/>
    <row r="1201" s="151" customFormat="1" ht="15"/>
    <row r="1202" s="151" customFormat="1" ht="15"/>
    <row r="1203" s="151" customFormat="1" ht="15"/>
    <row r="1204" s="151" customFormat="1" ht="15"/>
    <row r="1205" s="151" customFormat="1" ht="15"/>
    <row r="1206" s="151" customFormat="1" ht="15"/>
    <row r="1207" s="151" customFormat="1" ht="15"/>
    <row r="1208" s="151" customFormat="1" ht="15"/>
    <row r="1209" s="151" customFormat="1" ht="15"/>
    <row r="1210" s="151" customFormat="1" ht="15"/>
    <row r="1211" s="151" customFormat="1" ht="15"/>
    <row r="1212" s="151" customFormat="1" ht="15"/>
    <row r="1213" s="151" customFormat="1" ht="15"/>
    <row r="1214" s="151" customFormat="1" ht="15"/>
    <row r="1215" s="151" customFormat="1" ht="15"/>
    <row r="1216" s="151" customFormat="1" ht="15"/>
    <row r="1217" s="151" customFormat="1" ht="15"/>
    <row r="1218" s="151" customFormat="1" ht="15"/>
    <row r="1219" s="151" customFormat="1" ht="15"/>
    <row r="1220" s="151" customFormat="1" ht="15"/>
    <row r="1221" s="151" customFormat="1" ht="15"/>
    <row r="1222" s="151" customFormat="1" ht="15"/>
    <row r="1223" s="151" customFormat="1" ht="15"/>
    <row r="1224" s="151" customFormat="1" ht="15"/>
    <row r="1225" s="151" customFormat="1" ht="15"/>
    <row r="1226" s="151" customFormat="1" ht="15"/>
    <row r="1227" s="151" customFormat="1" ht="15"/>
    <row r="1228" s="151" customFormat="1" ht="15"/>
    <row r="1229" s="151" customFormat="1" ht="15"/>
    <row r="1230" s="151" customFormat="1" ht="15"/>
    <row r="1231" s="151" customFormat="1" ht="15"/>
    <row r="1232" s="151" customFormat="1" ht="15"/>
    <row r="1233" s="151" customFormat="1" ht="15"/>
    <row r="1234" s="151" customFormat="1" ht="15"/>
    <row r="1235" s="151" customFormat="1" ht="15"/>
    <row r="1236" s="151" customFormat="1" ht="15"/>
    <row r="1237" s="151" customFormat="1" ht="15"/>
    <row r="1238" s="151" customFormat="1" ht="15"/>
    <row r="1239" s="151" customFormat="1" ht="15"/>
    <row r="1240" s="151" customFormat="1" ht="15"/>
    <row r="1241" s="151" customFormat="1" ht="15"/>
    <row r="1242" s="151" customFormat="1" ht="15"/>
    <row r="1243" s="151" customFormat="1" ht="15"/>
    <row r="1244" s="151" customFormat="1" ht="15"/>
    <row r="1245" s="151" customFormat="1" ht="15"/>
    <row r="1246" s="151" customFormat="1" ht="15"/>
    <row r="1247" s="151" customFormat="1" ht="15"/>
    <row r="1248" s="151" customFormat="1" ht="15"/>
    <row r="1249" s="151" customFormat="1" ht="15"/>
    <row r="1250" s="151" customFormat="1" ht="15"/>
    <row r="1251" s="151" customFormat="1" ht="15"/>
    <row r="1252" s="151" customFormat="1" ht="15"/>
    <row r="1253" s="151" customFormat="1" ht="15"/>
    <row r="1254" s="151" customFormat="1" ht="15"/>
    <row r="1255" s="151" customFormat="1" ht="15"/>
    <row r="1256" s="151" customFormat="1" ht="15"/>
    <row r="1257" s="151" customFormat="1" ht="15"/>
    <row r="1258" s="151" customFormat="1" ht="15"/>
    <row r="1259" s="151" customFormat="1" ht="15"/>
    <row r="1260" s="151" customFormat="1" ht="15"/>
    <row r="1261" s="151" customFormat="1" ht="15"/>
    <row r="1262" s="151" customFormat="1" ht="15"/>
    <row r="1263" s="151" customFormat="1" ht="15"/>
    <row r="1264" s="151" customFormat="1" ht="15"/>
    <row r="1265" s="151" customFormat="1" ht="15"/>
    <row r="1266" s="151" customFormat="1" ht="15"/>
    <row r="1267" s="151" customFormat="1" ht="15"/>
    <row r="1268" s="151" customFormat="1" ht="15"/>
    <row r="1269" s="151" customFormat="1" ht="15"/>
    <row r="1270" s="151" customFormat="1" ht="15"/>
    <row r="1271" s="151" customFormat="1" ht="15"/>
    <row r="1272" s="151" customFormat="1" ht="15"/>
    <row r="1273" s="151" customFormat="1" ht="15"/>
    <row r="1274" s="151" customFormat="1" ht="15"/>
    <row r="1275" s="151" customFormat="1" ht="15"/>
    <row r="1276" s="151" customFormat="1" ht="15"/>
    <row r="1277" s="151" customFormat="1" ht="15"/>
    <row r="1278" s="151" customFormat="1" ht="15"/>
    <row r="1279" s="151" customFormat="1" ht="15"/>
    <row r="1280" s="151" customFormat="1" ht="15"/>
    <row r="1281" s="151" customFormat="1" ht="15"/>
    <row r="1282" s="151" customFormat="1" ht="15"/>
    <row r="1283" s="151" customFormat="1" ht="15"/>
    <row r="1284" s="151" customFormat="1" ht="15"/>
    <row r="1285" s="151" customFormat="1" ht="15"/>
    <row r="1286" s="151" customFormat="1" ht="15"/>
    <row r="1287" s="151" customFormat="1" ht="15"/>
    <row r="1288" s="151" customFormat="1" ht="15"/>
    <row r="1289" s="151" customFormat="1" ht="15"/>
    <row r="1290" s="151" customFormat="1" ht="15"/>
    <row r="1291" s="151" customFormat="1" ht="15"/>
    <row r="1292" s="151" customFormat="1" ht="15"/>
    <row r="1293" s="151" customFormat="1" ht="15"/>
    <row r="1294" s="151" customFormat="1" ht="15"/>
    <row r="1295" s="151" customFormat="1" ht="15"/>
    <row r="1296" s="151" customFormat="1" ht="15"/>
    <row r="1297" s="151" customFormat="1" ht="15"/>
    <row r="1298" s="151" customFormat="1" ht="15"/>
    <row r="1299" s="151" customFormat="1" ht="15"/>
    <row r="1300" s="151" customFormat="1" ht="15"/>
    <row r="1301" s="151" customFormat="1" ht="15"/>
    <row r="1302" s="151" customFormat="1" ht="15"/>
    <row r="1303" s="151" customFormat="1" ht="15"/>
    <row r="1304" s="151" customFormat="1" ht="15"/>
    <row r="1305" s="151" customFormat="1" ht="15"/>
    <row r="1306" s="151" customFormat="1" ht="15"/>
    <row r="1307" s="151" customFormat="1" ht="15"/>
    <row r="1308" s="151" customFormat="1" ht="15"/>
    <row r="1309" s="151" customFormat="1" ht="15"/>
    <row r="1310" s="151" customFormat="1" ht="15"/>
    <row r="1311" s="151" customFormat="1" ht="15"/>
    <row r="1312" s="151" customFormat="1" ht="15"/>
    <row r="1313" s="151" customFormat="1" ht="15"/>
    <row r="1314" s="151" customFormat="1" ht="15"/>
    <row r="1315" s="151" customFormat="1" ht="15"/>
    <row r="1316" s="151" customFormat="1" ht="15"/>
    <row r="1317" s="151" customFormat="1" ht="15"/>
    <row r="1318" s="151" customFormat="1" ht="15"/>
    <row r="1319" s="151" customFormat="1" ht="15"/>
    <row r="1320" s="151" customFormat="1" ht="15"/>
    <row r="1321" s="151" customFormat="1" ht="15"/>
    <row r="1322" s="151" customFormat="1" ht="15"/>
    <row r="1323" s="151" customFormat="1" ht="15"/>
    <row r="1324" s="151" customFormat="1" ht="15"/>
    <row r="1325" s="151" customFormat="1" ht="15"/>
    <row r="1326" s="151" customFormat="1" ht="15"/>
    <row r="1327" s="151" customFormat="1" ht="15"/>
    <row r="1328" s="151" customFormat="1" ht="15"/>
    <row r="1329" s="151" customFormat="1" ht="15"/>
    <row r="1330" s="151" customFormat="1" ht="15"/>
    <row r="1331" s="151" customFormat="1" ht="15"/>
    <row r="1332" s="151" customFormat="1" ht="15"/>
    <row r="1333" s="151" customFormat="1" ht="15"/>
    <row r="1334" s="151" customFormat="1" ht="15"/>
    <row r="1335" s="151" customFormat="1" ht="15"/>
    <row r="1336" s="151" customFormat="1" ht="15"/>
    <row r="1337" s="151" customFormat="1" ht="15"/>
    <row r="1338" s="151" customFormat="1" ht="15"/>
    <row r="1339" s="151" customFormat="1" ht="15"/>
    <row r="1340" s="151" customFormat="1" ht="15"/>
    <row r="1341" s="151" customFormat="1" ht="15"/>
    <row r="1342" s="151" customFormat="1" ht="15"/>
    <row r="1343" s="151" customFormat="1" ht="15"/>
    <row r="1344" s="151" customFormat="1" ht="15"/>
    <row r="1345" s="151" customFormat="1" ht="15"/>
    <row r="1346" s="151" customFormat="1" ht="15"/>
    <row r="1347" s="151" customFormat="1" ht="15"/>
    <row r="1348" s="151" customFormat="1" ht="15"/>
    <row r="1349" s="151" customFormat="1" ht="15"/>
    <row r="1350" s="151" customFormat="1" ht="15"/>
    <row r="1351" s="151" customFormat="1" ht="15"/>
    <row r="1352" s="151" customFormat="1" ht="15"/>
    <row r="1353" s="151" customFormat="1" ht="15"/>
    <row r="1354" s="151" customFormat="1" ht="15"/>
    <row r="1355" s="151" customFormat="1" ht="15"/>
    <row r="1356" s="151" customFormat="1" ht="15"/>
    <row r="1357" s="151" customFormat="1" ht="15"/>
    <row r="1358" s="151" customFormat="1" ht="15"/>
    <row r="1359" s="151" customFormat="1" ht="15"/>
    <row r="1360" s="151" customFormat="1" ht="15"/>
    <row r="1361" s="151" customFormat="1" ht="15"/>
    <row r="1362" s="151" customFormat="1" ht="15"/>
    <row r="1363" s="151" customFormat="1" ht="15"/>
    <row r="1364" s="151" customFormat="1" ht="15"/>
    <row r="1365" s="151" customFormat="1" ht="15"/>
    <row r="1366" s="151" customFormat="1" ht="15"/>
    <row r="1367" s="151" customFormat="1" ht="15"/>
    <row r="1368" s="151" customFormat="1" ht="15"/>
    <row r="1369" s="151" customFormat="1" ht="15"/>
    <row r="1370" s="151" customFormat="1" ht="15"/>
    <row r="1371" s="151" customFormat="1" ht="15"/>
    <row r="1372" s="151" customFormat="1" ht="15"/>
    <row r="1373" s="151" customFormat="1" ht="15"/>
    <row r="1374" s="151" customFormat="1" ht="15"/>
    <row r="1375" s="151" customFormat="1" ht="15"/>
    <row r="1376" s="151" customFormat="1" ht="15"/>
    <row r="1377" s="151" customFormat="1" ht="15"/>
    <row r="1378" s="151" customFormat="1" ht="15"/>
    <row r="1379" s="151" customFormat="1" ht="15"/>
    <row r="1380" s="151" customFormat="1" ht="15"/>
    <row r="1381" s="151" customFormat="1" ht="15"/>
    <row r="1382" s="151" customFormat="1" ht="15"/>
    <row r="1383" s="151" customFormat="1" ht="15"/>
    <row r="1384" s="151" customFormat="1" ht="15"/>
    <row r="1385" s="151" customFormat="1" ht="15"/>
    <row r="1386" s="151" customFormat="1" ht="15"/>
    <row r="1387" s="151" customFormat="1" ht="15"/>
    <row r="1388" s="151" customFormat="1" ht="15"/>
    <row r="1389" s="151" customFormat="1" ht="15"/>
    <row r="1390" s="151" customFormat="1" ht="15"/>
    <row r="1391" s="151" customFormat="1" ht="15"/>
    <row r="1392" s="151" customFormat="1" ht="15"/>
    <row r="1393" s="151" customFormat="1" ht="15"/>
    <row r="1394" s="151" customFormat="1" ht="15"/>
    <row r="1395" s="151" customFormat="1" ht="15"/>
    <row r="1396" s="151" customFormat="1" ht="15"/>
    <row r="1397" s="151" customFormat="1" ht="15"/>
    <row r="1398" s="151" customFormat="1" ht="15"/>
    <row r="1399" s="151" customFormat="1" ht="15"/>
    <row r="1400" s="151" customFormat="1" ht="15"/>
    <row r="1401" s="151" customFormat="1" ht="15"/>
    <row r="1402" s="151" customFormat="1" ht="15"/>
    <row r="1403" s="151" customFormat="1" ht="15"/>
    <row r="1404" s="151" customFormat="1" ht="15"/>
    <row r="1405" s="151" customFormat="1" ht="15"/>
    <row r="1406" s="151" customFormat="1" ht="15"/>
    <row r="1407" s="151" customFormat="1" ht="15"/>
    <row r="1408" s="151" customFormat="1" ht="15"/>
    <row r="1409" s="151" customFormat="1" ht="15"/>
    <row r="1410" s="151" customFormat="1" ht="15"/>
    <row r="1411" s="151" customFormat="1" ht="15"/>
    <row r="1412" s="151" customFormat="1" ht="15"/>
    <row r="1413" s="151" customFormat="1" ht="15"/>
    <row r="1414" s="151" customFormat="1" ht="15"/>
    <row r="1415" s="151" customFormat="1" ht="15"/>
    <row r="1416" s="151" customFormat="1" ht="15"/>
    <row r="1417" s="151" customFormat="1" ht="15"/>
    <row r="1418" s="151" customFormat="1" ht="15"/>
    <row r="1419" s="151" customFormat="1" ht="15"/>
    <row r="1420" s="151" customFormat="1" ht="15"/>
    <row r="1421" s="151" customFormat="1" ht="15"/>
    <row r="1422" s="151" customFormat="1" ht="15"/>
    <row r="1423" s="151" customFormat="1" ht="15"/>
    <row r="1424" s="151" customFormat="1" ht="15"/>
    <row r="1425" s="151" customFormat="1" ht="15"/>
    <row r="1426" s="151" customFormat="1" ht="15"/>
    <row r="1427" s="151" customFormat="1" ht="15"/>
    <row r="1428" s="151" customFormat="1" ht="15"/>
    <row r="1429" s="151" customFormat="1" ht="15"/>
    <row r="1430" s="151" customFormat="1" ht="15"/>
    <row r="1431" s="151" customFormat="1" ht="15"/>
    <row r="1432" s="151" customFormat="1" ht="15"/>
    <row r="1433" s="151" customFormat="1" ht="15"/>
    <row r="1434" s="151" customFormat="1" ht="15"/>
    <row r="1435" s="151" customFormat="1" ht="15"/>
    <row r="1436" s="151" customFormat="1" ht="15"/>
    <row r="1437" s="151" customFormat="1" ht="15"/>
    <row r="1438" s="151" customFormat="1" ht="15"/>
    <row r="1439" s="151" customFormat="1" ht="15"/>
    <row r="1440" s="151" customFormat="1" ht="15"/>
    <row r="1441" s="151" customFormat="1" ht="15"/>
    <row r="1442" s="151" customFormat="1" ht="15"/>
    <row r="1443" s="151" customFormat="1" ht="15"/>
    <row r="1444" s="151" customFormat="1" ht="15"/>
    <row r="1445" s="151" customFormat="1" ht="15"/>
    <row r="1446" s="151" customFormat="1" ht="15"/>
    <row r="1447" s="151" customFormat="1" ht="15"/>
    <row r="1448" s="151" customFormat="1" ht="15"/>
    <row r="1449" s="151" customFormat="1" ht="15"/>
    <row r="1450" s="151" customFormat="1" ht="15"/>
    <row r="1451" s="151" customFormat="1" ht="15"/>
    <row r="1452" s="151" customFormat="1" ht="15"/>
    <row r="1453" s="151" customFormat="1" ht="15"/>
    <row r="1454" s="151" customFormat="1" ht="15"/>
    <row r="1455" s="151" customFormat="1" ht="15"/>
    <row r="1456" s="151" customFormat="1" ht="15"/>
    <row r="1457" s="151" customFormat="1" ht="15"/>
    <row r="1458" s="151" customFormat="1" ht="15"/>
    <row r="1459" s="151" customFormat="1" ht="15"/>
    <row r="1460" s="151" customFormat="1" ht="15"/>
    <row r="1461" s="151" customFormat="1" ht="15"/>
    <row r="1462" s="151" customFormat="1" ht="15"/>
    <row r="1463" s="151" customFormat="1" ht="15"/>
    <row r="1464" s="151" customFormat="1" ht="15"/>
    <row r="1465" s="151" customFormat="1" ht="15"/>
    <row r="1466" s="151" customFormat="1" ht="15"/>
    <row r="1467" s="151" customFormat="1" ht="15"/>
    <row r="1468" s="151" customFormat="1" ht="15"/>
    <row r="1469" s="151" customFormat="1" ht="15"/>
    <row r="1470" s="151" customFormat="1" ht="15"/>
    <row r="1471" s="151" customFormat="1" ht="15"/>
    <row r="1472" s="151" customFormat="1" ht="15"/>
    <row r="1473" s="151" customFormat="1" ht="15"/>
    <row r="1474" s="151" customFormat="1" ht="15"/>
    <row r="1475" s="151" customFormat="1" ht="15"/>
    <row r="1476" s="151" customFormat="1" ht="15"/>
    <row r="1477" s="151" customFormat="1" ht="15"/>
    <row r="1478" s="151" customFormat="1" ht="15"/>
    <row r="1479" s="151" customFormat="1" ht="15"/>
    <row r="1480" s="151" customFormat="1" ht="15"/>
    <row r="1481" s="151" customFormat="1" ht="15"/>
    <row r="1482" s="151" customFormat="1" ht="15"/>
    <row r="1483" s="151" customFormat="1" ht="15"/>
    <row r="1484" s="151" customFormat="1" ht="15"/>
    <row r="1485" s="151" customFormat="1" ht="15"/>
    <row r="1486" s="151" customFormat="1" ht="15"/>
    <row r="1487" s="151" customFormat="1" ht="15"/>
    <row r="1488" s="151" customFormat="1" ht="15"/>
    <row r="1489" s="151" customFormat="1" ht="15"/>
    <row r="1490" s="151" customFormat="1" ht="15"/>
    <row r="1491" s="151" customFormat="1" ht="15"/>
    <row r="1492" s="151" customFormat="1" ht="15"/>
    <row r="1493" s="151" customFormat="1" ht="15"/>
    <row r="1494" s="151" customFormat="1" ht="15"/>
    <row r="1495" s="151" customFormat="1" ht="15"/>
    <row r="1496" s="151" customFormat="1" ht="15"/>
    <row r="1497" s="151" customFormat="1" ht="15"/>
    <row r="1498" s="151" customFormat="1" ht="15"/>
    <row r="1499" s="151" customFormat="1" ht="15"/>
    <row r="1500" s="151" customFormat="1" ht="15"/>
    <row r="1501" s="151" customFormat="1" ht="15"/>
    <row r="1502" s="151" customFormat="1" ht="15"/>
    <row r="1503" s="151" customFormat="1" ht="15"/>
    <row r="1504" s="151" customFormat="1" ht="15"/>
    <row r="1505" s="151" customFormat="1" ht="15"/>
    <row r="1506" s="151" customFormat="1" ht="15"/>
    <row r="1507" s="151" customFormat="1" ht="15"/>
    <row r="1508" s="151" customFormat="1" ht="15"/>
    <row r="1509" s="151" customFormat="1" ht="15"/>
    <row r="1510" s="151" customFormat="1" ht="15"/>
    <row r="1511" s="151" customFormat="1" ht="15"/>
    <row r="1512" s="151" customFormat="1" ht="15"/>
    <row r="1513" s="151" customFormat="1" ht="15"/>
    <row r="1514" s="151" customFormat="1" ht="15"/>
    <row r="1515" s="151" customFormat="1" ht="15"/>
    <row r="1516" s="151" customFormat="1" ht="15"/>
    <row r="1517" s="151" customFormat="1" ht="15"/>
    <row r="1518" s="151" customFormat="1" ht="15"/>
    <row r="1519" s="151" customFormat="1" ht="15"/>
    <row r="1520" s="151" customFormat="1" ht="15"/>
    <row r="1521" s="151" customFormat="1" ht="15"/>
    <row r="1522" s="151" customFormat="1" ht="15"/>
    <row r="1523" s="151" customFormat="1" ht="15"/>
    <row r="1524" s="151" customFormat="1" ht="15"/>
    <row r="1525" s="151" customFormat="1" ht="15"/>
    <row r="1526" s="151" customFormat="1" ht="15"/>
    <row r="1527" s="151" customFormat="1" ht="15"/>
    <row r="1528" s="151" customFormat="1" ht="15"/>
    <row r="1529" s="151" customFormat="1" ht="15"/>
    <row r="1530" s="151" customFormat="1" ht="15"/>
    <row r="1531" s="151" customFormat="1" ht="15"/>
    <row r="1532" s="151" customFormat="1" ht="15"/>
    <row r="1533" s="151" customFormat="1" ht="15"/>
    <row r="1534" s="151" customFormat="1" ht="15"/>
    <row r="1535" s="151" customFormat="1" ht="15"/>
    <row r="1536" s="151" customFormat="1" ht="15"/>
    <row r="1537" s="151" customFormat="1" ht="15"/>
    <row r="1538" s="151" customFormat="1" ht="15"/>
    <row r="1539" s="151" customFormat="1" ht="15"/>
    <row r="1540" s="151" customFormat="1" ht="15"/>
    <row r="1541" s="151" customFormat="1" ht="15"/>
    <row r="1542" s="151" customFormat="1" ht="15"/>
    <row r="1543" s="151" customFormat="1" ht="15"/>
    <row r="1544" s="151" customFormat="1" ht="15"/>
    <row r="1545" s="151" customFormat="1" ht="15"/>
    <row r="1546" s="151" customFormat="1" ht="15"/>
    <row r="1547" s="151" customFormat="1" ht="15"/>
    <row r="1548" s="151" customFormat="1" ht="15"/>
    <row r="1549" s="151" customFormat="1" ht="15"/>
    <row r="1550" s="151" customFormat="1" ht="15"/>
    <row r="1551" s="151" customFormat="1" ht="15"/>
    <row r="1552" s="151" customFormat="1" ht="15"/>
    <row r="1553" s="151" customFormat="1" ht="15"/>
    <row r="1554" s="151" customFormat="1" ht="15"/>
    <row r="1555" s="151" customFormat="1" ht="15"/>
    <row r="1556" s="151" customFormat="1" ht="15"/>
    <row r="1557" s="151" customFormat="1" ht="15"/>
    <row r="1558" s="151" customFormat="1" ht="15"/>
    <row r="1559" s="151" customFormat="1" ht="15"/>
    <row r="1560" s="151" customFormat="1" ht="15"/>
    <row r="1561" s="151" customFormat="1" ht="15"/>
    <row r="1562" s="151" customFormat="1" ht="15"/>
    <row r="1563" s="151" customFormat="1" ht="15"/>
    <row r="1564" s="151" customFormat="1" ht="15"/>
    <row r="1565" s="151" customFormat="1" ht="15"/>
    <row r="1566" s="151" customFormat="1" ht="15"/>
    <row r="1567" s="151" customFormat="1" ht="15"/>
    <row r="1568" s="151" customFormat="1" ht="15"/>
    <row r="1569" s="151" customFormat="1" ht="15"/>
    <row r="1570" s="151" customFormat="1" ht="15"/>
    <row r="1571" s="151" customFormat="1" ht="15"/>
    <row r="1572" s="151" customFormat="1" ht="15"/>
    <row r="1573" s="151" customFormat="1" ht="15"/>
    <row r="1574" s="151" customFormat="1" ht="15"/>
    <row r="1575" s="151" customFormat="1" ht="15"/>
    <row r="1576" s="151" customFormat="1" ht="15"/>
    <row r="1577" s="151" customFormat="1" ht="15"/>
    <row r="1578" s="151" customFormat="1" ht="15"/>
    <row r="1579" s="151" customFormat="1" ht="15"/>
    <row r="1580" s="151" customFormat="1" ht="15"/>
    <row r="1581" s="151" customFormat="1" ht="15"/>
    <row r="1582" s="151" customFormat="1" ht="15"/>
    <row r="1583" s="151" customFormat="1" ht="15"/>
    <row r="1584" s="151" customFormat="1" ht="15"/>
    <row r="1585" s="151" customFormat="1" ht="15"/>
    <row r="1586" s="151" customFormat="1" ht="15"/>
    <row r="1587" s="151" customFormat="1" ht="15"/>
    <row r="1588" s="151" customFormat="1" ht="15"/>
    <row r="1589" s="151" customFormat="1" ht="15"/>
    <row r="1590" s="151" customFormat="1" ht="15"/>
    <row r="1591" s="151" customFormat="1" ht="15"/>
    <row r="1592" s="151" customFormat="1" ht="15"/>
    <row r="1593" s="151" customFormat="1" ht="15"/>
    <row r="1594" s="151" customFormat="1" ht="15"/>
    <row r="1595" s="151" customFormat="1" ht="15"/>
    <row r="1596" s="151" customFormat="1" ht="15"/>
    <row r="1597" s="151" customFormat="1" ht="15"/>
    <row r="1598" s="151" customFormat="1" ht="15"/>
    <row r="1599" s="151" customFormat="1" ht="15"/>
    <row r="1600" s="151" customFormat="1" ht="15"/>
    <row r="1601" s="151" customFormat="1" ht="15"/>
    <row r="1602" s="151" customFormat="1" ht="15"/>
    <row r="1603" s="151" customFormat="1" ht="15"/>
    <row r="1604" s="151" customFormat="1" ht="15"/>
    <row r="1605" s="151" customFormat="1" ht="15"/>
    <row r="1606" s="151" customFormat="1" ht="15"/>
    <row r="1607" s="151" customFormat="1" ht="15"/>
    <row r="1608" s="151" customFormat="1" ht="15"/>
    <row r="1609" s="151" customFormat="1" ht="15"/>
    <row r="1610" s="151" customFormat="1" ht="15"/>
    <row r="1611" s="151" customFormat="1" ht="15"/>
    <row r="1612" s="151" customFormat="1" ht="15"/>
    <row r="1613" s="151" customFormat="1" ht="15"/>
    <row r="1614" s="151" customFormat="1" ht="15"/>
    <row r="1615" s="151" customFormat="1" ht="15"/>
    <row r="1616" s="151" customFormat="1" ht="15"/>
    <row r="1617" s="151" customFormat="1" ht="15"/>
    <row r="1618" s="151" customFormat="1" ht="15"/>
    <row r="1619" s="151" customFormat="1" ht="15"/>
    <row r="1620" s="151" customFormat="1" ht="15"/>
    <row r="1621" s="151" customFormat="1" ht="15"/>
    <row r="1622" s="151" customFormat="1" ht="15"/>
    <row r="1623" s="151" customFormat="1" ht="15"/>
    <row r="1624" s="151" customFormat="1" ht="15"/>
    <row r="1625" s="151" customFormat="1" ht="15"/>
    <row r="1626" s="151" customFormat="1" ht="15"/>
    <row r="1627" s="151" customFormat="1" ht="15"/>
    <row r="1628" s="151" customFormat="1" ht="15"/>
    <row r="1629" s="151" customFormat="1" ht="15"/>
    <row r="1630" s="151" customFormat="1" ht="15"/>
    <row r="1631" s="151" customFormat="1" ht="15"/>
    <row r="1632" s="151" customFormat="1" ht="15"/>
    <row r="1633" s="151" customFormat="1" ht="15"/>
    <row r="1634" s="151" customFormat="1" ht="15"/>
    <row r="1635" s="151" customFormat="1" ht="15"/>
    <row r="1636" s="151" customFormat="1" ht="15"/>
    <row r="1637" s="151" customFormat="1" ht="15"/>
    <row r="1638" s="151" customFormat="1" ht="15"/>
    <row r="1639" s="151" customFormat="1" ht="15"/>
    <row r="1640" s="151" customFormat="1" ht="15"/>
    <row r="1641" s="151" customFormat="1" ht="15"/>
    <row r="1642" s="151" customFormat="1" ht="15"/>
    <row r="1643" s="151" customFormat="1" ht="15"/>
    <row r="1644" s="151" customFormat="1" ht="15"/>
    <row r="1645" s="151" customFormat="1" ht="15"/>
    <row r="1646" s="151" customFormat="1" ht="15"/>
    <row r="1647" s="151" customFormat="1" ht="15"/>
    <row r="1648" s="151" customFormat="1" ht="15"/>
    <row r="1649" s="151" customFormat="1" ht="15"/>
    <row r="1650" s="151" customFormat="1" ht="15"/>
    <row r="1651" s="151" customFormat="1" ht="15"/>
    <row r="1652" s="151" customFormat="1" ht="15"/>
    <row r="1653" s="151" customFormat="1" ht="15"/>
    <row r="1654" s="151" customFormat="1" ht="15"/>
    <row r="1655" s="151" customFormat="1" ht="15"/>
    <row r="1656" s="151" customFormat="1" ht="15"/>
    <row r="1657" s="151" customFormat="1" ht="15"/>
    <row r="1658" s="151" customFormat="1" ht="15"/>
    <row r="1659" s="151" customFormat="1" ht="15"/>
    <row r="1660" s="151" customFormat="1" ht="15"/>
    <row r="1661" s="151" customFormat="1" ht="15"/>
    <row r="1662" s="151" customFormat="1" ht="15"/>
    <row r="1663" s="151" customFormat="1" ht="15"/>
    <row r="1664" s="151" customFormat="1" ht="15"/>
    <row r="1665" s="151" customFormat="1" ht="15"/>
    <row r="1666" s="151" customFormat="1" ht="15"/>
    <row r="1667" s="151" customFormat="1" ht="15"/>
    <row r="1668" s="151" customFormat="1" ht="15"/>
    <row r="1669" s="151" customFormat="1" ht="15"/>
    <row r="1670" s="151" customFormat="1" ht="15"/>
    <row r="1671" s="151" customFormat="1" ht="15"/>
    <row r="1672" s="151" customFormat="1" ht="15"/>
    <row r="1673" s="151" customFormat="1" ht="15"/>
    <row r="1674" s="151" customFormat="1" ht="15"/>
    <row r="1675" s="151" customFormat="1" ht="15"/>
    <row r="1676" s="151" customFormat="1" ht="15"/>
    <row r="1677" s="151" customFormat="1" ht="15"/>
    <row r="1678" s="151" customFormat="1" ht="15"/>
    <row r="1679" s="151" customFormat="1" ht="15"/>
    <row r="1680" s="151" customFormat="1" ht="15"/>
    <row r="1681" s="151" customFormat="1" ht="15"/>
    <row r="1682" s="151" customFormat="1" ht="15"/>
    <row r="1683" s="151" customFormat="1" ht="15"/>
    <row r="1684" s="151" customFormat="1" ht="15"/>
    <row r="1685" s="151" customFormat="1" ht="15"/>
    <row r="1686" s="151" customFormat="1" ht="15"/>
    <row r="1687" s="151" customFormat="1" ht="15"/>
    <row r="1688" s="151" customFormat="1" ht="15"/>
    <row r="1689" s="151" customFormat="1" ht="15"/>
    <row r="1690" s="151" customFormat="1" ht="15"/>
    <row r="1691" s="151" customFormat="1" ht="15"/>
    <row r="1692" s="151" customFormat="1" ht="15"/>
    <row r="1693" s="151" customFormat="1" ht="15"/>
    <row r="1694" s="151" customFormat="1" ht="15"/>
    <row r="1695" s="151" customFormat="1" ht="15"/>
    <row r="1696" s="151" customFormat="1" ht="15"/>
    <row r="1697" s="151" customFormat="1" ht="15"/>
    <row r="1698" s="151" customFormat="1" ht="15"/>
    <row r="1699" s="151" customFormat="1" ht="15"/>
    <row r="1700" s="151" customFormat="1" ht="15"/>
    <row r="1701" s="151" customFormat="1" ht="15"/>
    <row r="1702" s="151" customFormat="1" ht="15"/>
    <row r="1703" s="151" customFormat="1" ht="15"/>
    <row r="1704" s="151" customFormat="1" ht="15"/>
    <row r="1705" s="151" customFormat="1" ht="15"/>
    <row r="1706" s="151" customFormat="1" ht="15"/>
    <row r="1707" s="151" customFormat="1" ht="15"/>
    <row r="1708" s="151" customFormat="1" ht="15"/>
    <row r="1709" s="151" customFormat="1" ht="15"/>
    <row r="1710" s="151" customFormat="1" ht="15"/>
    <row r="1711" s="151" customFormat="1" ht="15"/>
    <row r="1712" s="151" customFormat="1" ht="15"/>
    <row r="1713" s="151" customFormat="1" ht="15"/>
    <row r="1714" s="151" customFormat="1" ht="15"/>
    <row r="1715" s="151" customFormat="1" ht="15"/>
    <row r="1716" s="151" customFormat="1" ht="15"/>
    <row r="1717" s="151" customFormat="1" ht="15"/>
    <row r="1718" s="151" customFormat="1" ht="15"/>
    <row r="1719" s="151" customFormat="1" ht="15"/>
    <row r="1720" s="151" customFormat="1" ht="15"/>
    <row r="1721" s="151" customFormat="1" ht="15"/>
    <row r="1722" s="151" customFormat="1" ht="15"/>
    <row r="1723" s="151" customFormat="1" ht="15"/>
    <row r="1724" s="151" customFormat="1" ht="15"/>
    <row r="1725" s="151" customFormat="1" ht="15"/>
    <row r="1726" s="151" customFormat="1" ht="15"/>
    <row r="1727" s="151" customFormat="1" ht="15"/>
    <row r="1728" s="151" customFormat="1" ht="15"/>
    <row r="1729" s="151" customFormat="1" ht="15"/>
    <row r="1730" s="151" customFormat="1" ht="15"/>
    <row r="1731" s="151" customFormat="1" ht="15"/>
    <row r="1732" s="151" customFormat="1" ht="15"/>
    <row r="1733" s="151" customFormat="1" ht="15"/>
    <row r="1734" s="151" customFormat="1" ht="15"/>
    <row r="1735" s="151" customFormat="1" ht="15"/>
    <row r="1736" s="151" customFormat="1" ht="15"/>
    <row r="1737" s="151" customFormat="1" ht="15"/>
    <row r="1738" s="151" customFormat="1" ht="15"/>
    <row r="1739" s="151" customFormat="1" ht="15"/>
    <row r="1740" s="151" customFormat="1" ht="15"/>
    <row r="1741" s="151" customFormat="1" ht="15"/>
    <row r="1742" s="151" customFormat="1" ht="15"/>
    <row r="1743" s="151" customFormat="1" ht="15"/>
    <row r="1744" s="151" customFormat="1" ht="15"/>
    <row r="1745" s="151" customFormat="1" ht="15"/>
    <row r="1746" s="151" customFormat="1" ht="15"/>
    <row r="1747" s="151" customFormat="1" ht="15"/>
    <row r="1748" s="151" customFormat="1" ht="15"/>
    <row r="1749" s="151" customFormat="1" ht="15"/>
    <row r="1750" s="151" customFormat="1" ht="15"/>
    <row r="1751" s="151" customFormat="1" ht="15"/>
    <row r="1752" s="151" customFormat="1" ht="15"/>
    <row r="1753" s="151" customFormat="1" ht="15"/>
    <row r="1754" s="151" customFormat="1" ht="15"/>
    <row r="1755" s="151" customFormat="1" ht="15"/>
    <row r="1756" s="151" customFormat="1" ht="15"/>
    <row r="1757" s="151" customFormat="1" ht="15"/>
    <row r="1758" s="151" customFormat="1" ht="15"/>
    <row r="1759" s="151" customFormat="1" ht="15"/>
    <row r="1760" s="151" customFormat="1" ht="15"/>
    <row r="1761" s="151" customFormat="1" ht="15"/>
    <row r="1762" s="151" customFormat="1" ht="15"/>
    <row r="1763" s="151" customFormat="1" ht="15"/>
    <row r="1764" s="151" customFormat="1" ht="15"/>
    <row r="1765" s="151" customFormat="1" ht="15"/>
    <row r="1766" s="151" customFormat="1" ht="15"/>
    <row r="1767" s="151" customFormat="1" ht="15"/>
    <row r="1768" s="151" customFormat="1" ht="15"/>
    <row r="1769" s="151" customFormat="1" ht="15"/>
    <row r="1770" s="151" customFormat="1" ht="15"/>
    <row r="1771" s="151" customFormat="1" ht="15"/>
    <row r="1772" s="151" customFormat="1" ht="15"/>
    <row r="1773" s="151" customFormat="1" ht="15"/>
    <row r="1774" s="151" customFormat="1" ht="15"/>
    <row r="1775" s="151" customFormat="1" ht="15"/>
    <row r="1776" s="151" customFormat="1" ht="15"/>
    <row r="1777" s="151" customFormat="1" ht="15"/>
    <row r="1778" s="151" customFormat="1" ht="15"/>
    <row r="1779" s="151" customFormat="1" ht="15"/>
    <row r="1780" s="151" customFormat="1" ht="15"/>
    <row r="1781" s="151" customFormat="1" ht="15"/>
    <row r="1782" s="151" customFormat="1" ht="15"/>
    <row r="1783" s="151" customFormat="1" ht="15"/>
    <row r="1784" s="151" customFormat="1" ht="15"/>
    <row r="1785" s="151" customFormat="1" ht="15"/>
    <row r="1786" s="151" customFormat="1" ht="15"/>
    <row r="1787" s="151" customFormat="1" ht="15"/>
    <row r="1788" s="151" customFormat="1" ht="15"/>
    <row r="1789" s="151" customFormat="1" ht="15"/>
    <row r="1790" s="151" customFormat="1" ht="15"/>
    <row r="1791" s="151" customFormat="1" ht="15"/>
    <row r="1792" s="151" customFormat="1" ht="15"/>
    <row r="1793" s="151" customFormat="1" ht="15"/>
    <row r="1794" s="151" customFormat="1" ht="15"/>
    <row r="1795" s="151" customFormat="1" ht="15"/>
    <row r="1796" s="151" customFormat="1" ht="15"/>
    <row r="1797" s="151" customFormat="1" ht="15"/>
    <row r="1798" s="151" customFormat="1" ht="15"/>
    <row r="1799" s="151" customFormat="1" ht="15"/>
    <row r="1800" s="151" customFormat="1" ht="15"/>
    <row r="1801" s="151" customFormat="1" ht="15"/>
    <row r="1802" s="151" customFormat="1" ht="15"/>
    <row r="1803" s="151" customFormat="1" ht="15"/>
    <row r="1804" s="151" customFormat="1" ht="15"/>
    <row r="1805" s="151" customFormat="1" ht="15"/>
    <row r="1806" s="151" customFormat="1" ht="15"/>
    <row r="1807" s="151" customFormat="1" ht="15"/>
    <row r="1808" s="151" customFormat="1" ht="15"/>
    <row r="1809" s="151" customFormat="1" ht="15"/>
    <row r="1810" s="151" customFormat="1" ht="15"/>
    <row r="1811" s="151" customFormat="1" ht="15"/>
    <row r="1812" s="151" customFormat="1" ht="15"/>
    <row r="1813" s="151" customFormat="1" ht="15"/>
    <row r="1814" s="151" customFormat="1" ht="15"/>
    <row r="1815" s="151" customFormat="1" ht="15"/>
    <row r="1816" s="151" customFormat="1" ht="15"/>
    <row r="1817" s="151" customFormat="1" ht="15"/>
    <row r="1818" s="151" customFormat="1" ht="15"/>
    <row r="1819" s="151" customFormat="1" ht="15"/>
    <row r="1820" s="151" customFormat="1" ht="15"/>
    <row r="1821" s="151" customFormat="1" ht="15"/>
    <row r="1822" s="151" customFormat="1" ht="15"/>
    <row r="1823" s="151" customFormat="1" ht="15"/>
    <row r="1824" s="151" customFormat="1" ht="15"/>
    <row r="1825" s="151" customFormat="1" ht="15"/>
    <row r="1826" s="151" customFormat="1" ht="15"/>
    <row r="1827" s="151" customFormat="1" ht="15"/>
    <row r="1828" s="151" customFormat="1" ht="15"/>
    <row r="1829" s="151" customFormat="1" ht="15"/>
    <row r="1830" s="151" customFormat="1" ht="15"/>
    <row r="1831" s="151" customFormat="1" ht="15"/>
    <row r="1832" s="151" customFormat="1" ht="15"/>
    <row r="1833" s="151" customFormat="1" ht="15"/>
    <row r="1834" s="151" customFormat="1" ht="15"/>
    <row r="1835" s="151" customFormat="1" ht="15"/>
    <row r="1836" s="151" customFormat="1" ht="15"/>
    <row r="1837" s="151" customFormat="1" ht="15"/>
    <row r="1838" s="151" customFormat="1" ht="15"/>
    <row r="1839" s="151" customFormat="1" ht="15"/>
    <row r="1840" s="151" customFormat="1" ht="15"/>
    <row r="1841" s="151" customFormat="1" ht="15"/>
    <row r="1842" s="151" customFormat="1" ht="15"/>
    <row r="1843" s="151" customFormat="1" ht="15"/>
    <row r="1844" s="151" customFormat="1" ht="15"/>
    <row r="1845" s="151" customFormat="1" ht="15"/>
    <row r="1846" s="151" customFormat="1" ht="15"/>
    <row r="1847" s="151" customFormat="1" ht="15"/>
    <row r="1848" s="151" customFormat="1" ht="15"/>
    <row r="1849" s="151" customFormat="1" ht="15"/>
    <row r="1850" s="151" customFormat="1" ht="15"/>
    <row r="1851" s="151" customFormat="1" ht="15"/>
    <row r="1852" s="151" customFormat="1" ht="15"/>
    <row r="1853" s="151" customFormat="1" ht="15"/>
    <row r="1854" s="151" customFormat="1" ht="15"/>
    <row r="1855" s="151" customFormat="1" ht="15"/>
    <row r="1856" s="151" customFormat="1" ht="15"/>
    <row r="1857" s="151" customFormat="1" ht="15"/>
    <row r="1858" s="151" customFormat="1" ht="15"/>
    <row r="1859" s="151" customFormat="1" ht="15"/>
    <row r="1860" s="151" customFormat="1" ht="15"/>
    <row r="1861" s="151" customFormat="1" ht="15"/>
    <row r="1862" s="151" customFormat="1" ht="15"/>
    <row r="1863" s="151" customFormat="1" ht="15"/>
    <row r="1864" s="151" customFormat="1" ht="15"/>
    <row r="1865" s="151" customFormat="1" ht="15"/>
    <row r="1866" s="151" customFormat="1" ht="15"/>
    <row r="1867" s="151" customFormat="1" ht="15"/>
    <row r="1868" s="151" customFormat="1" ht="15"/>
    <row r="1869" s="151" customFormat="1" ht="15"/>
    <row r="1870" s="151" customFormat="1" ht="15"/>
    <row r="1871" s="151" customFormat="1" ht="15"/>
    <row r="1872" s="151" customFormat="1" ht="15"/>
    <row r="1873" s="151" customFormat="1" ht="15"/>
    <row r="1874" s="151" customFormat="1" ht="15"/>
    <row r="1875" s="151" customFormat="1" ht="15"/>
    <row r="1876" s="151" customFormat="1" ht="15"/>
    <row r="1877" s="151" customFormat="1" ht="15"/>
    <row r="1878" s="151" customFormat="1" ht="15"/>
    <row r="1879" s="151" customFormat="1" ht="15"/>
    <row r="1880" s="151" customFormat="1" ht="15"/>
    <row r="1881" s="151" customFormat="1" ht="15"/>
    <row r="1882" s="151" customFormat="1" ht="15"/>
    <row r="1883" s="151" customFormat="1" ht="15"/>
    <row r="1884" s="151" customFormat="1" ht="15"/>
    <row r="1885" s="151" customFormat="1" ht="15"/>
    <row r="1886" s="151" customFormat="1" ht="15"/>
    <row r="1887" s="151" customFormat="1" ht="15"/>
    <row r="1888" s="151" customFormat="1" ht="15"/>
    <row r="1889" s="151" customFormat="1" ht="15"/>
    <row r="1890" s="151" customFormat="1" ht="15"/>
    <row r="1891" s="151" customFormat="1" ht="15"/>
    <row r="1892" s="151" customFormat="1" ht="15"/>
    <row r="1893" s="151" customFormat="1" ht="15"/>
    <row r="1894" s="151" customFormat="1" ht="15"/>
    <row r="1895" s="151" customFormat="1" ht="15"/>
    <row r="1896" s="151" customFormat="1" ht="15"/>
    <row r="1897" s="151" customFormat="1" ht="15"/>
    <row r="1898" s="151" customFormat="1" ht="15"/>
    <row r="1899" s="151" customFormat="1" ht="15"/>
    <row r="1900" s="151" customFormat="1" ht="15"/>
    <row r="1901" s="151" customFormat="1" ht="15"/>
    <row r="1902" s="151" customFormat="1" ht="15"/>
    <row r="1903" s="151" customFormat="1" ht="15"/>
    <row r="1904" s="151" customFormat="1" ht="15"/>
    <row r="1905" s="151" customFormat="1" ht="15"/>
    <row r="1906" s="151" customFormat="1" ht="15"/>
    <row r="1907" s="151" customFormat="1" ht="15"/>
    <row r="1908" s="151" customFormat="1" ht="15"/>
    <row r="1909" s="151" customFormat="1" ht="15"/>
    <row r="1910" s="151" customFormat="1" ht="15"/>
    <row r="1911" s="151" customFormat="1" ht="15"/>
    <row r="1912" s="151" customFormat="1" ht="15"/>
    <row r="1913" s="151" customFormat="1" ht="15"/>
    <row r="1914" s="151" customFormat="1" ht="15"/>
    <row r="1915" s="151" customFormat="1" ht="15"/>
    <row r="1916" s="151" customFormat="1" ht="15"/>
    <row r="1917" s="151" customFormat="1" ht="15"/>
    <row r="1918" s="151" customFormat="1" ht="15"/>
    <row r="1919" s="151" customFormat="1" ht="15"/>
    <row r="1920" s="151" customFormat="1" ht="15"/>
    <row r="1921" s="151" customFormat="1" ht="15"/>
    <row r="1922" s="151" customFormat="1" ht="15"/>
    <row r="1923" s="151" customFormat="1" ht="15"/>
    <row r="1924" s="151" customFormat="1" ht="15"/>
    <row r="1925" s="151" customFormat="1" ht="15"/>
    <row r="1926" s="151" customFormat="1" ht="15"/>
    <row r="1927" s="151" customFormat="1" ht="15"/>
    <row r="1928" s="151" customFormat="1" ht="15"/>
    <row r="1929" s="151" customFormat="1" ht="15"/>
    <row r="1930" s="151" customFormat="1" ht="15"/>
    <row r="1931" s="151" customFormat="1" ht="15"/>
    <row r="1932" s="151" customFormat="1" ht="15"/>
    <row r="1933" s="151" customFormat="1" ht="15"/>
    <row r="1934" s="151" customFormat="1" ht="15"/>
    <row r="1935" s="151" customFormat="1" ht="15"/>
    <row r="1936" s="151" customFormat="1" ht="15"/>
    <row r="1937" s="151" customFormat="1" ht="15"/>
    <row r="1938" s="151" customFormat="1" ht="15"/>
    <row r="1939" s="151" customFormat="1" ht="15"/>
    <row r="1940" s="151" customFormat="1" ht="15"/>
    <row r="1941" s="151" customFormat="1" ht="15"/>
    <row r="1942" s="151" customFormat="1" ht="15"/>
    <row r="1943" s="151" customFormat="1" ht="15"/>
    <row r="1944" s="151" customFormat="1" ht="15"/>
    <row r="1945" s="151" customFormat="1" ht="15"/>
    <row r="1946" s="151" customFormat="1" ht="15"/>
    <row r="1947" s="151" customFormat="1" ht="15"/>
    <row r="1948" s="151" customFormat="1" ht="15"/>
    <row r="1949" s="151" customFormat="1" ht="15"/>
    <row r="1950" s="151" customFormat="1" ht="15"/>
    <row r="1951" s="151" customFormat="1" ht="15"/>
    <row r="1952" s="151" customFormat="1" ht="15"/>
    <row r="1953" s="151" customFormat="1" ht="15"/>
    <row r="1954" s="151" customFormat="1" ht="15"/>
    <row r="1955" s="151" customFormat="1" ht="15"/>
    <row r="1956" s="151" customFormat="1" ht="15"/>
    <row r="1957" s="151" customFormat="1" ht="15"/>
    <row r="1958" s="151" customFormat="1" ht="15"/>
    <row r="1959" s="151" customFormat="1" ht="15"/>
    <row r="1960" s="151" customFormat="1" ht="15"/>
    <row r="1961" s="151" customFormat="1" ht="15"/>
    <row r="1962" s="151" customFormat="1" ht="15"/>
    <row r="1963" s="151" customFormat="1" ht="15"/>
    <row r="1964" s="151" customFormat="1" ht="15"/>
    <row r="1965" s="151" customFormat="1" ht="15"/>
    <row r="1966" s="151" customFormat="1" ht="15"/>
    <row r="1967" s="151" customFormat="1" ht="15"/>
    <row r="1968" s="151" customFormat="1" ht="15"/>
    <row r="1969" s="151" customFormat="1" ht="15"/>
    <row r="1970" s="151" customFormat="1" ht="15"/>
    <row r="1971" s="151" customFormat="1" ht="15"/>
    <row r="1972" s="151" customFormat="1" ht="15"/>
    <row r="1973" s="151" customFormat="1" ht="15"/>
    <row r="1974" s="151" customFormat="1" ht="15"/>
    <row r="1975" s="151" customFormat="1" ht="15"/>
    <row r="1976" s="151" customFormat="1" ht="15"/>
    <row r="1977" s="151" customFormat="1" ht="15"/>
    <row r="1978" s="151" customFormat="1" ht="15"/>
    <row r="1979" s="151" customFormat="1" ht="15"/>
    <row r="1980" s="151" customFormat="1" ht="15"/>
    <row r="1981" s="151" customFormat="1" ht="15"/>
    <row r="1982" s="151" customFormat="1" ht="15"/>
    <row r="1983" s="151" customFormat="1" ht="15"/>
    <row r="1984" s="151" customFormat="1" ht="15"/>
    <row r="1985" s="151" customFormat="1" ht="15"/>
    <row r="1986" s="151" customFormat="1" ht="15"/>
    <row r="1987" s="151" customFormat="1" ht="15"/>
    <row r="1988" s="151" customFormat="1" ht="15"/>
    <row r="1989" s="151" customFormat="1" ht="15"/>
    <row r="1990" s="151" customFormat="1" ht="15"/>
    <row r="1991" s="151" customFormat="1" ht="15"/>
    <row r="1992" s="151" customFormat="1" ht="15"/>
    <row r="1993" s="151" customFormat="1" ht="15"/>
    <row r="1994" s="151" customFormat="1" ht="15"/>
    <row r="1995" s="151" customFormat="1" ht="15"/>
    <row r="1996" s="151" customFormat="1" ht="15"/>
    <row r="1997" s="151" customFormat="1" ht="15"/>
    <row r="1998" s="151" customFormat="1" ht="15"/>
    <row r="1999" s="151" customFormat="1" ht="15"/>
    <row r="2000" s="151" customFormat="1" ht="15"/>
    <row r="2001" s="151" customFormat="1" ht="15"/>
    <row r="2002" s="151" customFormat="1" ht="15"/>
    <row r="2003" s="151" customFormat="1" ht="15"/>
    <row r="2004" s="151" customFormat="1" ht="15"/>
    <row r="2005" s="151" customFormat="1" ht="15"/>
    <row r="2006" s="151" customFormat="1" ht="15"/>
    <row r="2007" s="151" customFormat="1" ht="15"/>
    <row r="2008" s="151" customFormat="1" ht="15"/>
    <row r="2009" s="151" customFormat="1" ht="15"/>
    <row r="2010" s="151" customFormat="1" ht="15"/>
    <row r="2011" s="151" customFormat="1" ht="15"/>
    <row r="2012" s="151" customFormat="1" ht="15"/>
    <row r="2013" s="151" customFormat="1" ht="15"/>
    <row r="2014" s="151" customFormat="1" ht="15"/>
    <row r="2015" s="151" customFormat="1" ht="15"/>
    <row r="2016" s="151" customFormat="1" ht="15"/>
    <row r="2017" s="151" customFormat="1" ht="15"/>
    <row r="2018" s="151" customFormat="1" ht="15"/>
    <row r="2019" s="151" customFormat="1" ht="15"/>
    <row r="2020" s="151" customFormat="1" ht="15"/>
    <row r="2021" s="151" customFormat="1" ht="15"/>
    <row r="2022" s="151" customFormat="1" ht="15"/>
    <row r="2023" s="151" customFormat="1" ht="15"/>
    <row r="2024" s="151" customFormat="1" ht="15"/>
    <row r="2025" s="151" customFormat="1" ht="15"/>
    <row r="2026" s="151" customFormat="1" ht="15"/>
    <row r="2027" s="151" customFormat="1" ht="15"/>
    <row r="2028" s="151" customFormat="1" ht="15"/>
    <row r="2029" s="151" customFormat="1" ht="15"/>
    <row r="2030" s="151" customFormat="1" ht="15"/>
    <row r="2031" s="151" customFormat="1" ht="15"/>
    <row r="2032" s="151" customFormat="1" ht="15"/>
    <row r="2033" s="151" customFormat="1" ht="15"/>
    <row r="2034" s="151" customFormat="1" ht="15"/>
    <row r="2035" s="151" customFormat="1" ht="15"/>
    <row r="2036" s="151" customFormat="1" ht="15"/>
    <row r="2037" s="151" customFormat="1" ht="15"/>
    <row r="2038" s="151" customFormat="1" ht="15"/>
    <row r="2039" s="151" customFormat="1" ht="15"/>
    <row r="2040" s="151" customFormat="1" ht="15"/>
    <row r="2041" s="151" customFormat="1" ht="15"/>
    <row r="2042" s="151" customFormat="1" ht="15"/>
    <row r="2043" s="151" customFormat="1" ht="15"/>
    <row r="2044" s="151" customFormat="1" ht="15"/>
    <row r="2045" s="151" customFormat="1" ht="15"/>
    <row r="2046" s="151" customFormat="1" ht="15"/>
    <row r="2047" s="151" customFormat="1" ht="15"/>
    <row r="2048" s="151" customFormat="1" ht="15"/>
    <row r="2049" s="151" customFormat="1" ht="15"/>
    <row r="2050" s="151" customFormat="1" ht="15"/>
    <row r="2051" s="151" customFormat="1" ht="15"/>
    <row r="2052" s="151" customFormat="1" ht="15"/>
    <row r="2053" s="151" customFormat="1" ht="15"/>
    <row r="2054" s="151" customFormat="1" ht="15"/>
    <row r="2055" s="151" customFormat="1" ht="15"/>
    <row r="2056" s="151" customFormat="1" ht="15"/>
    <row r="2057" s="151" customFormat="1" ht="15"/>
    <row r="2058" s="151" customFormat="1" ht="15"/>
    <row r="2059" s="151" customFormat="1" ht="15"/>
    <row r="2060" s="151" customFormat="1" ht="15"/>
    <row r="2061" s="151" customFormat="1" ht="15"/>
    <row r="2062" s="151" customFormat="1" ht="15"/>
    <row r="2063" s="151" customFormat="1" ht="15"/>
    <row r="2064" s="151" customFormat="1" ht="15"/>
    <row r="2065" s="151" customFormat="1" ht="15"/>
    <row r="2066" s="151" customFormat="1" ht="15"/>
    <row r="2067" s="151" customFormat="1" ht="15"/>
    <row r="2068" s="151" customFormat="1" ht="15"/>
    <row r="2069" s="151" customFormat="1" ht="15"/>
    <row r="2070" s="151" customFormat="1" ht="15"/>
    <row r="2071" s="151" customFormat="1" ht="15"/>
    <row r="2072" s="151" customFormat="1" ht="15"/>
    <row r="2073" s="151" customFormat="1" ht="15"/>
    <row r="2074" s="151" customFormat="1" ht="15"/>
    <row r="2075" s="151" customFormat="1" ht="15"/>
    <row r="2076" s="151" customFormat="1" ht="15"/>
    <row r="2077" s="151" customFormat="1" ht="15"/>
    <row r="2078" s="151" customFormat="1" ht="15"/>
    <row r="2079" s="151" customFormat="1" ht="15"/>
    <row r="2080" s="151" customFormat="1" ht="15"/>
    <row r="2081" s="151" customFormat="1" ht="15"/>
    <row r="2082" s="151" customFormat="1" ht="15"/>
    <row r="2083" s="151" customFormat="1" ht="15"/>
    <row r="2084" s="151" customFormat="1" ht="15"/>
    <row r="2085" s="151" customFormat="1" ht="15"/>
    <row r="2086" s="151" customFormat="1" ht="15"/>
    <row r="2087" s="151" customFormat="1" ht="15"/>
    <row r="2088" s="151" customFormat="1" ht="15"/>
    <row r="2089" s="151" customFormat="1" ht="15"/>
    <row r="2090" s="151" customFormat="1" ht="15"/>
    <row r="2091" s="151" customFormat="1" ht="15"/>
    <row r="2092" s="151" customFormat="1" ht="15"/>
    <row r="2093" s="151" customFormat="1" ht="15"/>
    <row r="2094" s="151" customFormat="1" ht="15"/>
    <row r="2095" s="151" customFormat="1" ht="15"/>
    <row r="2096" s="151" customFormat="1" ht="15"/>
    <row r="2097" s="151" customFormat="1" ht="15"/>
    <row r="2098" s="151" customFormat="1" ht="15"/>
    <row r="2099" s="151" customFormat="1" ht="15"/>
    <row r="2100" s="151" customFormat="1" ht="15"/>
    <row r="2101" s="151" customFormat="1" ht="15"/>
    <row r="2102" s="151" customFormat="1" ht="15"/>
    <row r="2103" s="151" customFormat="1" ht="15"/>
    <row r="2104" s="151" customFormat="1" ht="15"/>
    <row r="2105" s="151" customFormat="1" ht="15"/>
    <row r="2106" s="151" customFormat="1" ht="15"/>
    <row r="2107" s="151" customFormat="1" ht="15"/>
    <row r="2108" s="151" customFormat="1" ht="15"/>
    <row r="2109" s="151" customFormat="1" ht="15"/>
    <row r="2110" s="151" customFormat="1" ht="15"/>
    <row r="2111" s="151" customFormat="1" ht="15"/>
    <row r="2112" s="151" customFormat="1" ht="15"/>
    <row r="2113" s="151" customFormat="1" ht="15"/>
    <row r="2114" s="151" customFormat="1" ht="15"/>
    <row r="2115" s="151" customFormat="1" ht="15"/>
    <row r="2116" s="151" customFormat="1" ht="15"/>
    <row r="2117" s="151" customFormat="1" ht="15"/>
    <row r="2118" s="151" customFormat="1" ht="15"/>
    <row r="2119" s="151" customFormat="1" ht="15"/>
    <row r="2120" s="151" customFormat="1" ht="15"/>
    <row r="2121" s="151" customFormat="1" ht="15"/>
    <row r="2122" s="151" customFormat="1" ht="15"/>
    <row r="2123" s="151" customFormat="1" ht="15"/>
    <row r="2124" s="151" customFormat="1" ht="15"/>
    <row r="2125" s="151" customFormat="1" ht="15"/>
    <row r="2126" s="151" customFormat="1" ht="15"/>
    <row r="2127" s="151" customFormat="1" ht="15"/>
    <row r="2128" s="151" customFormat="1" ht="15"/>
    <row r="2129" s="151" customFormat="1" ht="15"/>
    <row r="2130" s="151" customFormat="1" ht="15"/>
    <row r="2131" s="151" customFormat="1" ht="15"/>
    <row r="2132" s="151" customFormat="1" ht="15"/>
    <row r="2133" s="151" customFormat="1" ht="15"/>
    <row r="2134" s="151" customFormat="1" ht="15"/>
    <row r="2135" s="151" customFormat="1" ht="15"/>
    <row r="2136" s="151" customFormat="1" ht="15"/>
    <row r="2137" s="151" customFormat="1" ht="15"/>
    <row r="2138" s="151" customFormat="1" ht="15"/>
    <row r="2139" s="151" customFormat="1" ht="15"/>
    <row r="2140" s="151" customFormat="1" ht="15"/>
    <row r="2141" s="151" customFormat="1" ht="15"/>
    <row r="2142" s="151" customFormat="1" ht="15"/>
    <row r="2143" s="151" customFormat="1" ht="15"/>
    <row r="2144" s="151" customFormat="1" ht="15"/>
    <row r="2145" s="151" customFormat="1" ht="15"/>
    <row r="2146" s="151" customFormat="1" ht="15"/>
    <row r="2147" s="151" customFormat="1" ht="15"/>
    <row r="2148" s="151" customFormat="1" ht="15"/>
    <row r="2149" s="151" customFormat="1" ht="15"/>
    <row r="2150" s="151" customFormat="1" ht="15"/>
    <row r="2151" s="151" customFormat="1" ht="15"/>
    <row r="2152" s="151" customFormat="1" ht="15"/>
    <row r="2153" s="151" customFormat="1" ht="15"/>
    <row r="2154" s="151" customFormat="1" ht="15"/>
    <row r="2155" s="151" customFormat="1" ht="15"/>
    <row r="2156" s="151" customFormat="1" ht="15"/>
    <row r="2157" s="151" customFormat="1" ht="15"/>
    <row r="2158" s="151" customFormat="1" ht="15"/>
    <row r="2159" s="151" customFormat="1" ht="15"/>
    <row r="2160" s="151" customFormat="1" ht="15"/>
    <row r="2161" s="151" customFormat="1" ht="15"/>
    <row r="2162" s="151" customFormat="1" ht="15"/>
    <row r="2163" s="151" customFormat="1" ht="15"/>
    <row r="2164" s="151" customFormat="1" ht="15"/>
    <row r="2165" s="151" customFormat="1" ht="15"/>
    <row r="2166" s="151" customFormat="1" ht="15"/>
    <row r="2167" s="151" customFormat="1" ht="15"/>
    <row r="2168" s="151" customFormat="1" ht="15"/>
    <row r="2169" s="151" customFormat="1" ht="15"/>
    <row r="2170" s="151" customFormat="1" ht="15"/>
    <row r="2171" s="151" customFormat="1" ht="15"/>
    <row r="2172" s="151" customFormat="1" ht="15"/>
    <row r="2173" s="151" customFormat="1" ht="15"/>
    <row r="2174" s="151" customFormat="1" ht="15"/>
    <row r="2175" s="151" customFormat="1" ht="15"/>
    <row r="2176" s="151" customFormat="1" ht="15"/>
    <row r="2177" s="151" customFormat="1" ht="15"/>
    <row r="2178" s="151" customFormat="1" ht="15"/>
    <row r="2179" s="151" customFormat="1" ht="15"/>
    <row r="2180" s="151" customFormat="1" ht="15"/>
    <row r="2181" s="151" customFormat="1" ht="15"/>
    <row r="2182" s="151" customFormat="1" ht="15"/>
    <row r="2183" s="151" customFormat="1" ht="15"/>
    <row r="2184" s="151" customFormat="1" ht="15"/>
    <row r="2185" s="151" customFormat="1" ht="15"/>
    <row r="2186" s="151" customFormat="1" ht="15"/>
    <row r="2187" s="151" customFormat="1" ht="15"/>
    <row r="2188" s="151" customFormat="1" ht="15"/>
    <row r="2189" s="151" customFormat="1" ht="15"/>
    <row r="2190" s="151" customFormat="1" ht="15"/>
    <row r="2191" s="151" customFormat="1" ht="15"/>
    <row r="2192" s="151" customFormat="1" ht="15"/>
    <row r="2193" s="151" customFormat="1" ht="15"/>
    <row r="2194" s="151" customFormat="1" ht="15"/>
    <row r="2195" s="151" customFormat="1" ht="15"/>
    <row r="2196" s="151" customFormat="1" ht="15"/>
    <row r="2197" s="151" customFormat="1" ht="15"/>
    <row r="2198" s="151" customFormat="1" ht="15"/>
    <row r="2199" s="151" customFormat="1" ht="15"/>
    <row r="2200" s="151" customFormat="1" ht="15"/>
    <row r="2201" s="151" customFormat="1" ht="15"/>
    <row r="2202" s="151" customFormat="1" ht="15"/>
    <row r="2203" s="151" customFormat="1" ht="15"/>
    <row r="2204" s="151" customFormat="1" ht="15"/>
    <row r="2205" s="151" customFormat="1" ht="15"/>
    <row r="2206" s="151" customFormat="1" ht="15"/>
    <row r="2207" s="151" customFormat="1" ht="15"/>
    <row r="2208" s="151" customFormat="1" ht="15"/>
    <row r="2209" s="151" customFormat="1" ht="15"/>
    <row r="2210" s="151" customFormat="1" ht="15"/>
    <row r="2211" s="151" customFormat="1" ht="15"/>
    <row r="2212" s="151" customFormat="1" ht="15"/>
    <row r="2213" s="151" customFormat="1" ht="15"/>
    <row r="2214" s="151" customFormat="1" ht="15"/>
    <row r="2215" s="151" customFormat="1" ht="15"/>
    <row r="2216" s="151" customFormat="1" ht="15"/>
    <row r="2217" s="151" customFormat="1" ht="15"/>
    <row r="2218" s="151" customFormat="1" ht="15"/>
    <row r="2219" s="151" customFormat="1" ht="15"/>
    <row r="2220" s="151" customFormat="1" ht="15"/>
    <row r="2221" s="151" customFormat="1" ht="15"/>
    <row r="2222" s="151" customFormat="1" ht="15"/>
    <row r="2223" s="151" customFormat="1" ht="15"/>
    <row r="2224" s="151" customFormat="1" ht="15"/>
    <row r="2225" s="151" customFormat="1" ht="15"/>
    <row r="2226" s="151" customFormat="1" ht="15"/>
    <row r="2227" s="151" customFormat="1" ht="15"/>
    <row r="2228" s="151" customFormat="1" ht="15"/>
    <row r="2229" s="151" customFormat="1" ht="15"/>
    <row r="2230" s="151" customFormat="1" ht="15"/>
    <row r="2231" s="151" customFormat="1" ht="15"/>
    <row r="2232" s="151" customFormat="1" ht="15"/>
    <row r="2233" s="151" customFormat="1" ht="15"/>
    <row r="2234" s="151" customFormat="1" ht="15"/>
    <row r="2235" s="151" customFormat="1" ht="15"/>
    <row r="2236" s="151" customFormat="1" ht="15"/>
    <row r="2237" s="151" customFormat="1" ht="15"/>
    <row r="2238" s="151" customFormat="1" ht="15"/>
    <row r="2239" s="151" customFormat="1" ht="15"/>
    <row r="2240" s="151" customFormat="1" ht="15"/>
    <row r="2241" s="151" customFormat="1" ht="15"/>
    <row r="2242" s="151" customFormat="1" ht="15"/>
    <row r="2243" s="151" customFormat="1" ht="15"/>
    <row r="2244" s="151" customFormat="1" ht="15"/>
    <row r="2245" s="151" customFormat="1" ht="15"/>
    <row r="2246" s="151" customFormat="1" ht="15"/>
    <row r="2247" s="151" customFormat="1" ht="15"/>
    <row r="2248" s="151" customFormat="1" ht="15"/>
    <row r="2249" s="151" customFormat="1" ht="15"/>
    <row r="2250" s="151" customFormat="1" ht="15"/>
    <row r="2251" s="151" customFormat="1" ht="15"/>
    <row r="2252" s="151" customFormat="1" ht="15"/>
    <row r="2253" s="151" customFormat="1" ht="15"/>
    <row r="2254" s="151" customFormat="1" ht="15"/>
    <row r="2255" s="151" customFormat="1" ht="15"/>
    <row r="2256" s="151" customFormat="1" ht="15"/>
    <row r="2257" s="151" customFormat="1" ht="15"/>
    <row r="2258" s="151" customFormat="1" ht="15"/>
    <row r="2259" s="151" customFormat="1" ht="15"/>
    <row r="2260" s="151" customFormat="1" ht="15"/>
    <row r="2261" s="151" customFormat="1" ht="15"/>
    <row r="2262" s="151" customFormat="1" ht="15"/>
    <row r="2263" s="151" customFormat="1" ht="15"/>
    <row r="2264" s="151" customFormat="1" ht="15"/>
    <row r="2265" s="151" customFormat="1" ht="15"/>
    <row r="2266" s="151" customFormat="1" ht="15"/>
    <row r="2267" s="151" customFormat="1" ht="15"/>
    <row r="2268" s="151" customFormat="1" ht="15"/>
    <row r="2269" s="151" customFormat="1" ht="15"/>
    <row r="2270" s="151" customFormat="1" ht="15"/>
    <row r="2271" s="151" customFormat="1" ht="15"/>
    <row r="2272" s="151" customFormat="1" ht="15"/>
    <row r="2273" s="151" customFormat="1" ht="15"/>
    <row r="2274" s="151" customFormat="1" ht="15"/>
    <row r="2275" s="151" customFormat="1" ht="15"/>
    <row r="2276" s="151" customFormat="1" ht="15"/>
    <row r="2277" s="151" customFormat="1" ht="15"/>
    <row r="2278" s="151" customFormat="1" ht="15"/>
    <row r="2279" s="151" customFormat="1" ht="15"/>
    <row r="2280" s="151" customFormat="1" ht="15"/>
    <row r="2281" s="151" customFormat="1" ht="15"/>
    <row r="2282" s="151" customFormat="1" ht="15"/>
    <row r="2283" s="151" customFormat="1" ht="15"/>
    <row r="2284" s="151" customFormat="1" ht="15"/>
    <row r="2285" s="151" customFormat="1" ht="15"/>
    <row r="2286" s="151" customFormat="1" ht="15"/>
    <row r="2287" s="151" customFormat="1" ht="15"/>
    <row r="2288" s="151" customFormat="1" ht="15"/>
    <row r="2289" s="151" customFormat="1" ht="15"/>
    <row r="2290" s="151" customFormat="1" ht="15"/>
    <row r="2291" s="151" customFormat="1" ht="15"/>
    <row r="2292" s="151" customFormat="1" ht="15"/>
    <row r="2293" s="151" customFormat="1" ht="15"/>
    <row r="2294" s="151" customFormat="1" ht="15"/>
    <row r="2295" s="151" customFormat="1" ht="15"/>
    <row r="2296" s="151" customFormat="1" ht="15"/>
    <row r="2297" s="151" customFormat="1" ht="15"/>
    <row r="2298" s="151" customFormat="1" ht="15"/>
    <row r="2299" s="151" customFormat="1" ht="15"/>
    <row r="2300" s="151" customFormat="1" ht="15"/>
    <row r="2301" s="151" customFormat="1" ht="15"/>
    <row r="2302" s="151" customFormat="1" ht="15"/>
    <row r="2303" s="151" customFormat="1" ht="15"/>
    <row r="2304" s="151" customFormat="1" ht="15"/>
    <row r="2305" s="151" customFormat="1" ht="15"/>
    <row r="2306" s="151" customFormat="1" ht="15"/>
    <row r="2307" s="151" customFormat="1" ht="15"/>
    <row r="2308" s="151" customFormat="1" ht="15"/>
    <row r="2309" s="151" customFormat="1" ht="15"/>
    <row r="2310" s="151" customFormat="1" ht="15"/>
    <row r="2311" s="151" customFormat="1" ht="15"/>
    <row r="2312" s="151" customFormat="1" ht="15"/>
    <row r="2313" s="151" customFormat="1" ht="15"/>
    <row r="2314" s="151" customFormat="1" ht="15"/>
    <row r="2315" s="151" customFormat="1" ht="15"/>
    <row r="2316" s="151" customFormat="1" ht="15"/>
    <row r="2317" s="151" customFormat="1" ht="15"/>
    <row r="2318" s="151" customFormat="1" ht="15"/>
    <row r="2319" s="151" customFormat="1" ht="15"/>
    <row r="2320" s="151" customFormat="1" ht="15"/>
    <row r="2321" s="151" customFormat="1" ht="15"/>
    <row r="2322" s="151" customFormat="1" ht="15"/>
    <row r="2323" s="151" customFormat="1" ht="15"/>
    <row r="2324" s="151" customFormat="1" ht="15"/>
    <row r="2325" s="151" customFormat="1" ht="15"/>
    <row r="2326" s="151" customFormat="1" ht="15"/>
    <row r="2327" s="151" customFormat="1" ht="15"/>
    <row r="2328" s="151" customFormat="1" ht="15"/>
    <row r="2329" s="151" customFormat="1" ht="15"/>
    <row r="2330" s="151" customFormat="1" ht="15"/>
    <row r="2331" s="151" customFormat="1" ht="15"/>
    <row r="2332" s="151" customFormat="1" ht="15"/>
    <row r="2333" s="151" customFormat="1" ht="15"/>
    <row r="2334" s="151" customFormat="1" ht="15"/>
    <row r="2335" s="151" customFormat="1" ht="15"/>
    <row r="2336" s="151" customFormat="1" ht="15"/>
    <row r="2337" s="151" customFormat="1" ht="15"/>
    <row r="2338" s="151" customFormat="1" ht="15"/>
    <row r="2339" s="151" customFormat="1" ht="15"/>
    <row r="2340" s="151" customFormat="1" ht="15"/>
    <row r="2341" s="151" customFormat="1" ht="15"/>
    <row r="2342" s="151" customFormat="1" ht="15"/>
    <row r="2343" s="151" customFormat="1" ht="15"/>
    <row r="2344" s="151" customFormat="1" ht="15"/>
    <row r="2345" s="151" customFormat="1" ht="15"/>
    <row r="2346" s="151" customFormat="1" ht="15"/>
    <row r="2347" s="151" customFormat="1" ht="15"/>
    <row r="2348" s="151" customFormat="1" ht="15"/>
    <row r="2349" s="151" customFormat="1" ht="15"/>
    <row r="2350" s="151" customFormat="1" ht="15"/>
    <row r="2351" s="151" customFormat="1" ht="15"/>
    <row r="2352" s="151" customFormat="1" ht="15"/>
    <row r="2353" s="151" customFormat="1" ht="15"/>
    <row r="2354" s="151" customFormat="1" ht="15"/>
    <row r="2355" s="151" customFormat="1" ht="15"/>
    <row r="2356" s="151" customFormat="1" ht="15"/>
    <row r="2357" s="151" customFormat="1" ht="15"/>
    <row r="2358" s="151" customFormat="1" ht="15"/>
    <row r="2359" s="151" customFormat="1" ht="15"/>
    <row r="2360" s="151" customFormat="1" ht="15"/>
    <row r="2361" s="151" customFormat="1" ht="15"/>
    <row r="2362" s="151" customFormat="1" ht="15"/>
    <row r="2363" s="151" customFormat="1" ht="15"/>
    <row r="2364" s="151" customFormat="1" ht="15"/>
    <row r="2365" s="151" customFormat="1" ht="15"/>
    <row r="2366" s="151" customFormat="1" ht="15"/>
    <row r="2367" s="151" customFormat="1" ht="15"/>
    <row r="2368" s="151" customFormat="1" ht="15"/>
    <row r="2369" s="151" customFormat="1" ht="15"/>
    <row r="2370" s="151" customFormat="1" ht="15"/>
    <row r="2371" s="151" customFormat="1" ht="15"/>
    <row r="2372" s="151" customFormat="1" ht="15"/>
    <row r="2373" s="151" customFormat="1" ht="15"/>
    <row r="2374" s="151" customFormat="1" ht="15"/>
    <row r="2375" s="151" customFormat="1" ht="15"/>
    <row r="2376" s="151" customFormat="1" ht="15"/>
    <row r="2377" s="151" customFormat="1" ht="15"/>
    <row r="2378" s="151" customFormat="1" ht="15"/>
    <row r="2379" s="151" customFormat="1" ht="15"/>
    <row r="2380" s="151" customFormat="1" ht="15"/>
    <row r="2381" s="151" customFormat="1" ht="15"/>
    <row r="2382" s="151" customFormat="1" ht="15"/>
    <row r="2383" s="151" customFormat="1" ht="15"/>
    <row r="2384" s="151" customFormat="1" ht="15"/>
    <row r="2385" s="151" customFormat="1" ht="15"/>
    <row r="2386" s="151" customFormat="1" ht="15"/>
    <row r="2387" s="151" customFormat="1" ht="15"/>
    <row r="2388" s="151" customFormat="1" ht="15"/>
    <row r="2389" s="151" customFormat="1" ht="15"/>
    <row r="2390" s="151" customFormat="1" ht="15"/>
    <row r="2391" s="151" customFormat="1" ht="15"/>
    <row r="2392" s="151" customFormat="1" ht="15"/>
    <row r="2393" s="151" customFormat="1" ht="15"/>
    <row r="2394" s="151" customFormat="1" ht="15"/>
    <row r="2395" s="151" customFormat="1" ht="15"/>
    <row r="2396" s="151" customFormat="1" ht="15"/>
    <row r="2397" s="151" customFormat="1" ht="15"/>
    <row r="2398" s="151" customFormat="1" ht="15"/>
    <row r="2399" s="151" customFormat="1" ht="15"/>
    <row r="2400" s="151" customFormat="1" ht="15"/>
    <row r="2401" s="151" customFormat="1" ht="15"/>
    <row r="2402" s="151" customFormat="1" ht="15"/>
    <row r="2403" s="151" customFormat="1" ht="15"/>
    <row r="2404" s="151" customFormat="1" ht="15"/>
    <row r="2405" s="151" customFormat="1" ht="15"/>
    <row r="2406" s="151" customFormat="1" ht="15"/>
    <row r="2407" s="151" customFormat="1" ht="15"/>
    <row r="2408" s="151" customFormat="1" ht="15"/>
    <row r="2409" s="151" customFormat="1" ht="15"/>
    <row r="2410" s="151" customFormat="1" ht="15"/>
    <row r="2411" s="151" customFormat="1" ht="15"/>
    <row r="2412" s="151" customFormat="1" ht="15"/>
    <row r="2413" s="151" customFormat="1" ht="15"/>
    <row r="2414" s="151" customFormat="1" ht="15"/>
    <row r="2415" s="151" customFormat="1" ht="15"/>
    <row r="2416" s="151" customFormat="1" ht="15"/>
    <row r="2417" s="151" customFormat="1" ht="15"/>
    <row r="2418" s="151" customFormat="1" ht="15"/>
    <row r="2419" s="151" customFormat="1" ht="15"/>
    <row r="2420" s="151" customFormat="1" ht="15"/>
    <row r="2421" s="151" customFormat="1" ht="15"/>
    <row r="2422" s="151" customFormat="1" ht="15"/>
    <row r="2423" s="151" customFormat="1" ht="15"/>
    <row r="2424" s="151" customFormat="1" ht="15"/>
    <row r="2425" s="151" customFormat="1" ht="15"/>
    <row r="2426" s="151" customFormat="1" ht="15"/>
    <row r="2427" s="151" customFormat="1" ht="15"/>
    <row r="2428" s="151" customFormat="1" ht="15"/>
    <row r="2429" s="151" customFormat="1" ht="15"/>
    <row r="2430" s="151" customFormat="1" ht="15"/>
    <row r="2431" s="151" customFormat="1" ht="15"/>
    <row r="2432" s="151" customFormat="1" ht="15"/>
    <row r="2433" s="151" customFormat="1" ht="15"/>
    <row r="2434" s="151" customFormat="1" ht="15"/>
    <row r="2435" s="151" customFormat="1" ht="15"/>
    <row r="2436" s="151" customFormat="1" ht="15"/>
    <row r="2437" s="151" customFormat="1" ht="15"/>
    <row r="2438" s="151" customFormat="1" ht="15"/>
    <row r="2439" s="151" customFormat="1" ht="15"/>
    <row r="2440" s="151" customFormat="1" ht="15"/>
    <row r="2441" s="151" customFormat="1" ht="15"/>
    <row r="2442" s="151" customFormat="1" ht="15"/>
    <row r="2443" s="151" customFormat="1" ht="15"/>
    <row r="2444" s="151" customFormat="1" ht="15"/>
    <row r="2445" s="151" customFormat="1" ht="15"/>
    <row r="2446" s="151" customFormat="1" ht="15"/>
    <row r="2447" s="151" customFormat="1" ht="15"/>
    <row r="2448" s="151" customFormat="1" ht="15"/>
    <row r="2449" s="151" customFormat="1" ht="15"/>
    <row r="2450" s="151" customFormat="1" ht="15"/>
    <row r="2451" s="151" customFormat="1" ht="15"/>
    <row r="2452" s="151" customFormat="1" ht="15"/>
    <row r="2453" s="151" customFormat="1" ht="15"/>
    <row r="2454" s="151" customFormat="1" ht="15"/>
    <row r="2455" s="151" customFormat="1" ht="15"/>
    <row r="2456" s="151" customFormat="1" ht="15"/>
    <row r="2457" s="151" customFormat="1" ht="15"/>
    <row r="2458" s="151" customFormat="1" ht="15"/>
    <row r="2459" s="151" customFormat="1" ht="15"/>
    <row r="2460" s="151" customFormat="1" ht="15"/>
    <row r="2461" s="151" customFormat="1" ht="15"/>
    <row r="2462" s="151" customFormat="1" ht="15"/>
    <row r="2463" s="151" customFormat="1" ht="15"/>
    <row r="2464" s="151" customFormat="1" ht="15"/>
    <row r="2465" s="151" customFormat="1" ht="15"/>
    <row r="2466" s="151" customFormat="1" ht="15"/>
    <row r="2467" s="151" customFormat="1" ht="15"/>
    <row r="2468" s="151" customFormat="1" ht="15"/>
    <row r="2469" s="151" customFormat="1" ht="15"/>
    <row r="2470" s="151" customFormat="1" ht="15"/>
    <row r="2471" s="151" customFormat="1" ht="15"/>
    <row r="2472" s="151" customFormat="1" ht="15"/>
    <row r="2473" s="151" customFormat="1" ht="15"/>
    <row r="2474" s="151" customFormat="1" ht="15"/>
    <row r="2475" s="151" customFormat="1" ht="15"/>
    <row r="2476" s="151" customFormat="1" ht="15"/>
    <row r="2477" s="151" customFormat="1" ht="15"/>
    <row r="2478" s="151" customFormat="1" ht="15"/>
    <row r="2479" s="151" customFormat="1" ht="15"/>
    <row r="2480" s="151" customFormat="1" ht="15"/>
    <row r="2481" s="151" customFormat="1" ht="15"/>
    <row r="2482" s="151" customFormat="1" ht="15"/>
    <row r="2483" s="151" customFormat="1" ht="15"/>
    <row r="2484" s="151" customFormat="1" ht="15"/>
    <row r="2485" s="151" customFormat="1" ht="15"/>
    <row r="2486" s="151" customFormat="1" ht="15"/>
    <row r="2487" s="151" customFormat="1" ht="15"/>
    <row r="2488" s="151" customFormat="1" ht="15"/>
    <row r="2489" s="151" customFormat="1" ht="15"/>
    <row r="2490" s="151" customFormat="1" ht="15"/>
    <row r="2491" s="151" customFormat="1" ht="15"/>
    <row r="2492" s="151" customFormat="1" ht="15"/>
    <row r="2493" s="151" customFormat="1" ht="15"/>
    <row r="2494" s="151" customFormat="1" ht="15"/>
    <row r="2495" s="151" customFormat="1" ht="15"/>
    <row r="2496" s="151" customFormat="1" ht="15"/>
    <row r="2497" s="151" customFormat="1" ht="15"/>
    <row r="2498" s="151" customFormat="1" ht="15"/>
    <row r="2499" s="151" customFormat="1" ht="15"/>
    <row r="2500" s="151" customFormat="1" ht="15"/>
    <row r="2501" s="151" customFormat="1" ht="15"/>
    <row r="2502" s="151" customFormat="1" ht="15"/>
    <row r="2503" s="151" customFormat="1" ht="15"/>
    <row r="2504" s="151" customFormat="1" ht="15"/>
    <row r="2505" s="151" customFormat="1" ht="15"/>
    <row r="2506" s="151" customFormat="1" ht="15"/>
    <row r="2507" s="151" customFormat="1" ht="15"/>
    <row r="2508" s="151" customFormat="1" ht="15"/>
    <row r="2509" s="151" customFormat="1" ht="15"/>
    <row r="2510" s="151" customFormat="1" ht="15"/>
    <row r="2511" s="151" customFormat="1" ht="15"/>
    <row r="2512" s="151" customFormat="1" ht="15"/>
    <row r="2513" s="151" customFormat="1" ht="15"/>
    <row r="2514" s="151" customFormat="1" ht="15"/>
    <row r="2515" s="151" customFormat="1" ht="15"/>
    <row r="2516" s="151" customFormat="1" ht="15"/>
    <row r="2517" s="151" customFormat="1" ht="15"/>
    <row r="2518" s="151" customFormat="1" ht="15"/>
    <row r="2519" s="151" customFormat="1" ht="15"/>
    <row r="2520" s="151" customFormat="1" ht="15"/>
    <row r="2521" s="151" customFormat="1" ht="15"/>
    <row r="2522" s="151" customFormat="1" ht="15"/>
    <row r="2523" s="151" customFormat="1" ht="15"/>
    <row r="2524" s="151" customFormat="1" ht="15"/>
    <row r="2525" s="151" customFormat="1" ht="15"/>
    <row r="2526" s="151" customFormat="1" ht="15"/>
    <row r="2527" s="151" customFormat="1" ht="15"/>
    <row r="2528" s="151" customFormat="1" ht="15"/>
    <row r="2529" s="151" customFormat="1" ht="15"/>
    <row r="2530" s="151" customFormat="1" ht="15"/>
    <row r="2531" s="151" customFormat="1" ht="15"/>
    <row r="2532" s="151" customFormat="1" ht="15"/>
    <row r="2533" s="151" customFormat="1" ht="15"/>
    <row r="2534" s="151" customFormat="1" ht="15"/>
    <row r="2535" s="151" customFormat="1" ht="15"/>
    <row r="2536" s="151" customFormat="1" ht="15"/>
    <row r="2537" s="151" customFormat="1" ht="15"/>
    <row r="2538" s="151" customFormat="1" ht="15"/>
    <row r="2539" s="151" customFormat="1" ht="15"/>
    <row r="2540" s="151" customFormat="1" ht="15"/>
    <row r="2541" s="151" customFormat="1" ht="15"/>
    <row r="2542" s="151" customFormat="1" ht="15"/>
    <row r="2543" s="151" customFormat="1" ht="15"/>
    <row r="2544" s="151" customFormat="1" ht="15"/>
    <row r="2545" s="151" customFormat="1" ht="15"/>
    <row r="2546" s="151" customFormat="1" ht="15"/>
    <row r="2547" s="151" customFormat="1" ht="15"/>
    <row r="2548" s="151" customFormat="1" ht="15"/>
    <row r="2549" s="151" customFormat="1" ht="15"/>
    <row r="2550" s="151" customFormat="1" ht="15"/>
    <row r="2551" s="151" customFormat="1" ht="15"/>
    <row r="2552" s="151" customFormat="1" ht="15"/>
    <row r="2553" s="151" customFormat="1" ht="15"/>
    <row r="2554" s="151" customFormat="1" ht="15"/>
    <row r="2555" s="151" customFormat="1" ht="15"/>
    <row r="2556" s="151" customFormat="1" ht="15"/>
    <row r="2557" s="151" customFormat="1" ht="15"/>
    <row r="2558" s="151" customFormat="1" ht="15"/>
    <row r="2559" s="151" customFormat="1" ht="15"/>
    <row r="2560" s="151" customFormat="1" ht="15"/>
    <row r="2561" s="151" customFormat="1" ht="15"/>
    <row r="2562" s="151" customFormat="1" ht="15"/>
    <row r="2563" s="151" customFormat="1" ht="15"/>
    <row r="2564" s="151" customFormat="1" ht="15"/>
    <row r="2565" s="151" customFormat="1" ht="15"/>
    <row r="2566" s="151" customFormat="1" ht="15"/>
    <row r="2567" s="151" customFormat="1" ht="15"/>
    <row r="2568" s="151" customFormat="1" ht="15"/>
    <row r="2569" s="151" customFormat="1" ht="15"/>
    <row r="2570" s="151" customFormat="1" ht="15"/>
    <row r="2571" s="151" customFormat="1" ht="15"/>
    <row r="2572" s="151" customFormat="1" ht="15"/>
    <row r="2573" s="151" customFormat="1" ht="15"/>
    <row r="2574" s="151" customFormat="1" ht="15"/>
    <row r="2575" s="151" customFormat="1" ht="15"/>
    <row r="2576" s="151" customFormat="1" ht="15"/>
    <row r="2577" s="151" customFormat="1" ht="15"/>
    <row r="2578" s="151" customFormat="1" ht="15"/>
    <row r="2579" s="151" customFormat="1" ht="15"/>
    <row r="2580" s="151" customFormat="1" ht="15"/>
    <row r="2581" s="151" customFormat="1" ht="15"/>
    <row r="2582" s="151" customFormat="1" ht="15"/>
    <row r="2583" s="151" customFormat="1" ht="15"/>
    <row r="2584" s="151" customFormat="1" ht="15"/>
    <row r="2585" s="151" customFormat="1" ht="15"/>
    <row r="2586" s="151" customFormat="1" ht="15"/>
    <row r="2587" s="151" customFormat="1" ht="15"/>
    <row r="2588" s="151" customFormat="1" ht="15"/>
    <row r="2589" s="151" customFormat="1" ht="15"/>
    <row r="2590" s="151" customFormat="1" ht="15"/>
    <row r="2591" s="151" customFormat="1" ht="15"/>
    <row r="2592" s="151" customFormat="1" ht="15"/>
    <row r="2593" s="151" customFormat="1" ht="15"/>
    <row r="2594" s="151" customFormat="1" ht="15"/>
    <row r="2595" s="151" customFormat="1" ht="15"/>
    <row r="2596" s="151" customFormat="1" ht="15"/>
    <row r="2597" s="151" customFormat="1" ht="15"/>
    <row r="2598" s="151" customFormat="1" ht="15"/>
    <row r="2599" s="151" customFormat="1" ht="15"/>
    <row r="2600" s="151" customFormat="1" ht="15"/>
    <row r="2601" s="151" customFormat="1" ht="15"/>
    <row r="2602" s="151" customFormat="1" ht="15"/>
    <row r="2603" s="151" customFormat="1" ht="15"/>
    <row r="2604" s="151" customFormat="1" ht="15"/>
    <row r="2605" s="151" customFormat="1" ht="15"/>
    <row r="2606" s="151" customFormat="1" ht="15"/>
    <row r="2607" s="151" customFormat="1" ht="15"/>
    <row r="2608" s="151" customFormat="1" ht="15"/>
    <row r="2609" s="151" customFormat="1" ht="15"/>
    <row r="2610" s="151" customFormat="1" ht="15"/>
    <row r="2611" s="151" customFormat="1" ht="15"/>
    <row r="2612" s="151" customFormat="1" ht="15"/>
    <row r="2613" s="151" customFormat="1" ht="15"/>
    <row r="2614" s="151" customFormat="1" ht="15"/>
    <row r="2615" s="151" customFormat="1" ht="15"/>
    <row r="2616" s="151" customFormat="1" ht="15"/>
    <row r="2617" s="151" customFormat="1" ht="15"/>
    <row r="2618" s="151" customFormat="1" ht="15"/>
    <row r="2619" s="151" customFormat="1" ht="15"/>
    <row r="2620" s="151" customFormat="1" ht="15"/>
    <row r="2621" s="151" customFormat="1" ht="15"/>
    <row r="2622" s="151" customFormat="1" ht="15"/>
    <row r="2623" s="151" customFormat="1" ht="15"/>
    <row r="2624" s="151" customFormat="1" ht="15"/>
    <row r="2625" s="151" customFormat="1" ht="15"/>
    <row r="2626" s="151" customFormat="1" ht="15"/>
    <row r="2627" s="151" customFormat="1" ht="15"/>
    <row r="2628" s="151" customFormat="1" ht="15"/>
    <row r="2629" s="151" customFormat="1" ht="15"/>
    <row r="2630" s="151" customFormat="1" ht="15"/>
    <row r="2631" s="151" customFormat="1" ht="15"/>
    <row r="2632" s="151" customFormat="1" ht="15"/>
    <row r="2633" s="151" customFormat="1" ht="15"/>
    <row r="2634" s="151" customFormat="1" ht="15"/>
    <row r="2635" s="151" customFormat="1" ht="15"/>
    <row r="2636" s="151" customFormat="1" ht="15"/>
    <row r="2637" s="151" customFormat="1" ht="15"/>
    <row r="2638" s="151" customFormat="1" ht="15"/>
    <row r="2639" s="151" customFormat="1" ht="15"/>
    <row r="2640" s="151" customFormat="1" ht="15"/>
    <row r="2641" s="151" customFormat="1" ht="15"/>
    <row r="2642" s="151" customFormat="1" ht="15"/>
    <row r="2643" s="151" customFormat="1" ht="15"/>
    <row r="2644" s="151" customFormat="1" ht="15"/>
    <row r="2645" s="151" customFormat="1" ht="15"/>
    <row r="2646" s="151" customFormat="1" ht="15"/>
    <row r="2647" s="151" customFormat="1" ht="15"/>
    <row r="2648" s="151" customFormat="1" ht="15"/>
    <row r="2649" s="151" customFormat="1" ht="15"/>
    <row r="2650" s="151" customFormat="1" ht="15"/>
    <row r="2651" s="151" customFormat="1" ht="15"/>
    <row r="2652" s="151" customFormat="1" ht="15"/>
    <row r="2653" s="151" customFormat="1" ht="15"/>
    <row r="2654" s="151" customFormat="1" ht="15"/>
    <row r="2655" s="151" customFormat="1" ht="15"/>
    <row r="2656" s="151" customFormat="1" ht="15"/>
    <row r="2657" s="151" customFormat="1" ht="15"/>
    <row r="2658" s="151" customFormat="1" ht="15"/>
    <row r="2659" s="151" customFormat="1" ht="15"/>
    <row r="2660" s="151" customFormat="1" ht="15"/>
    <row r="2661" s="151" customFormat="1" ht="15"/>
    <row r="2662" s="151" customFormat="1" ht="15"/>
    <row r="2663" s="151" customFormat="1" ht="15"/>
    <row r="2664" s="151" customFormat="1" ht="15"/>
    <row r="2665" s="151" customFormat="1" ht="15"/>
    <row r="2666" s="151" customFormat="1" ht="15"/>
    <row r="2667" s="151" customFormat="1" ht="15"/>
    <row r="2668" s="151" customFormat="1" ht="15"/>
    <row r="2669" s="151" customFormat="1" ht="15"/>
    <row r="2670" s="151" customFormat="1" ht="15"/>
    <row r="2671" s="151" customFormat="1" ht="15"/>
    <row r="2672" s="151" customFormat="1" ht="15"/>
    <row r="2673" s="151" customFormat="1" ht="15"/>
    <row r="2674" s="151" customFormat="1" ht="15"/>
    <row r="2675" s="151" customFormat="1" ht="15"/>
    <row r="2676" s="151" customFormat="1" ht="15"/>
    <row r="2677" s="151" customFormat="1" ht="15"/>
    <row r="2678" s="151" customFormat="1" ht="15"/>
    <row r="2679" s="151" customFormat="1" ht="15"/>
    <row r="2680" s="151" customFormat="1" ht="15"/>
    <row r="2681" s="151" customFormat="1" ht="15"/>
    <row r="2682" s="151" customFormat="1" ht="15"/>
    <row r="2683" s="151" customFormat="1" ht="15"/>
    <row r="2684" s="151" customFormat="1" ht="15"/>
    <row r="2685" s="151" customFormat="1" ht="15"/>
    <row r="2686" s="151" customFormat="1" ht="15"/>
    <row r="2687" s="151" customFormat="1" ht="15"/>
    <row r="2688" s="151" customFormat="1" ht="15"/>
    <row r="2689" s="151" customFormat="1" ht="15"/>
    <row r="2690" s="151" customFormat="1" ht="15"/>
    <row r="2691" s="151" customFormat="1" ht="15"/>
    <row r="2692" s="151" customFormat="1" ht="15"/>
    <row r="2693" s="151" customFormat="1" ht="15"/>
    <row r="2694" s="151" customFormat="1" ht="15"/>
    <row r="2695" s="151" customFormat="1" ht="15"/>
    <row r="2696" s="151" customFormat="1" ht="15"/>
    <row r="2697" s="151" customFormat="1" ht="15"/>
    <row r="2698" s="151" customFormat="1" ht="15"/>
    <row r="2699" s="151" customFormat="1" ht="15"/>
    <row r="2700" s="151" customFormat="1" ht="15"/>
    <row r="2701" s="151" customFormat="1" ht="15"/>
    <row r="2702" s="151" customFormat="1" ht="15"/>
    <row r="2703" s="151" customFormat="1" ht="15"/>
    <row r="2704" s="151" customFormat="1" ht="15"/>
    <row r="2705" s="151" customFormat="1" ht="15"/>
    <row r="2706" s="151" customFormat="1" ht="15"/>
    <row r="2707" s="151" customFormat="1" ht="15"/>
    <row r="2708" s="151" customFormat="1" ht="15"/>
    <row r="2709" s="151" customFormat="1" ht="15"/>
    <row r="2710" s="151" customFormat="1" ht="15"/>
    <row r="2711" s="151" customFormat="1" ht="15"/>
    <row r="2712" s="151" customFormat="1" ht="15"/>
    <row r="2713" s="151" customFormat="1" ht="15"/>
    <row r="2714" s="151" customFormat="1" ht="15"/>
    <row r="2715" s="151" customFormat="1" ht="15"/>
    <row r="2716" s="151" customFormat="1" ht="15"/>
    <row r="2717" s="151" customFormat="1" ht="15"/>
    <row r="2718" s="151" customFormat="1" ht="15"/>
    <row r="2719" s="151" customFormat="1" ht="15"/>
    <row r="2720" s="151" customFormat="1" ht="15"/>
    <row r="2721" s="151" customFormat="1" ht="15"/>
    <row r="2722" s="151" customFormat="1" ht="15"/>
    <row r="2723" s="151" customFormat="1" ht="15"/>
    <row r="2724" s="151" customFormat="1" ht="15"/>
    <row r="2725" s="151" customFormat="1" ht="15"/>
    <row r="2726" s="151" customFormat="1" ht="15"/>
    <row r="2727" s="151" customFormat="1" ht="15"/>
    <row r="2728" s="151" customFormat="1" ht="15"/>
    <row r="2729" s="151" customFormat="1" ht="15"/>
    <row r="2730" s="151" customFormat="1" ht="15"/>
    <row r="2731" s="151" customFormat="1" ht="15"/>
    <row r="2732" s="151" customFormat="1" ht="15"/>
    <row r="2733" s="151" customFormat="1" ht="15"/>
    <row r="2734" s="151" customFormat="1" ht="15"/>
    <row r="2735" s="151" customFormat="1" ht="15"/>
    <row r="2736" s="151" customFormat="1" ht="15"/>
    <row r="2737" s="151" customFormat="1" ht="15"/>
    <row r="2738" s="151" customFormat="1" ht="15"/>
    <row r="2739" s="151" customFormat="1" ht="15"/>
    <row r="2740" s="151" customFormat="1" ht="15"/>
    <row r="2741" s="151" customFormat="1" ht="15"/>
    <row r="2742" s="151" customFormat="1" ht="15"/>
    <row r="2743" s="151" customFormat="1" ht="15"/>
    <row r="2744" s="151" customFormat="1" ht="15"/>
    <row r="2745" s="151" customFormat="1" ht="15"/>
    <row r="2746" s="151" customFormat="1" ht="15"/>
    <row r="2747" s="151" customFormat="1" ht="15"/>
    <row r="2748" s="151" customFormat="1" ht="15"/>
    <row r="2749" s="151" customFormat="1" ht="15"/>
    <row r="2750" s="151" customFormat="1" ht="15"/>
    <row r="2751" s="151" customFormat="1" ht="15"/>
    <row r="2752" s="151" customFormat="1" ht="15"/>
    <row r="2753" s="151" customFormat="1" ht="15"/>
    <row r="2754" s="151" customFormat="1" ht="15"/>
    <row r="2755" s="151" customFormat="1" ht="15"/>
    <row r="2756" s="151" customFormat="1" ht="15"/>
    <row r="2757" s="151" customFormat="1" ht="15"/>
    <row r="2758" s="151" customFormat="1" ht="15"/>
    <row r="2759" s="151" customFormat="1" ht="15"/>
    <row r="2760" s="151" customFormat="1" ht="15"/>
    <row r="2761" s="151" customFormat="1" ht="15"/>
    <row r="2762" s="151" customFormat="1" ht="15"/>
    <row r="2763" s="151" customFormat="1" ht="15"/>
    <row r="2764" s="151" customFormat="1" ht="15"/>
    <row r="2765" s="151" customFormat="1" ht="15"/>
    <row r="2766" s="151" customFormat="1" ht="15"/>
    <row r="2767" s="151" customFormat="1" ht="15"/>
    <row r="2768" s="151" customFormat="1" ht="15"/>
    <row r="2769" s="151" customFormat="1" ht="15"/>
    <row r="2770" s="151" customFormat="1" ht="15"/>
    <row r="2771" s="151" customFormat="1" ht="15"/>
    <row r="2772" s="151" customFormat="1" ht="15"/>
    <row r="2773" s="151" customFormat="1" ht="15"/>
    <row r="2774" s="151" customFormat="1" ht="15"/>
    <row r="2775" s="151" customFormat="1" ht="15"/>
    <row r="2776" s="151" customFormat="1" ht="15"/>
    <row r="2777" s="151" customFormat="1" ht="15"/>
    <row r="2778" s="151" customFormat="1" ht="15"/>
    <row r="2779" s="151" customFormat="1" ht="15"/>
    <row r="2780" s="151" customFormat="1" ht="15"/>
    <row r="2781" s="151" customFormat="1" ht="15"/>
    <row r="2782" s="151" customFormat="1" ht="15"/>
    <row r="2783" s="151" customFormat="1" ht="15"/>
    <row r="2784" s="151" customFormat="1" ht="15"/>
    <row r="2785" s="151" customFormat="1" ht="15"/>
    <row r="2786" s="151" customFormat="1" ht="15"/>
    <row r="2787" s="151" customFormat="1" ht="15"/>
    <row r="2788" s="151" customFormat="1" ht="15"/>
    <row r="2789" s="151" customFormat="1" ht="15"/>
    <row r="2790" s="151" customFormat="1" ht="15"/>
    <row r="2791" s="151" customFormat="1" ht="15"/>
    <row r="2792" s="151" customFormat="1" ht="15"/>
    <row r="2793" s="151" customFormat="1" ht="15"/>
    <row r="2794" s="151" customFormat="1" ht="15"/>
    <row r="2795" s="151" customFormat="1" ht="15"/>
    <row r="2796" s="151" customFormat="1" ht="15"/>
    <row r="2797" s="151" customFormat="1" ht="15"/>
    <row r="2798" s="151" customFormat="1" ht="15"/>
    <row r="2799" s="151" customFormat="1" ht="15"/>
    <row r="2800" s="151" customFormat="1" ht="15"/>
    <row r="2801" s="151" customFormat="1" ht="15"/>
    <row r="2802" s="151" customFormat="1" ht="15"/>
    <row r="2803" s="151" customFormat="1" ht="15"/>
    <row r="2804" s="151" customFormat="1" ht="15"/>
    <row r="2805" s="151" customFormat="1" ht="15"/>
    <row r="2806" s="151" customFormat="1" ht="15"/>
    <row r="2807" s="151" customFormat="1" ht="15"/>
    <row r="2808" s="151" customFormat="1" ht="15"/>
    <row r="2809" s="151" customFormat="1" ht="15"/>
    <row r="2810" s="151" customFormat="1" ht="15"/>
    <row r="2811" s="151" customFormat="1" ht="15"/>
    <row r="2812" s="151" customFormat="1" ht="15"/>
    <row r="2813" s="151" customFormat="1" ht="15"/>
    <row r="2814" s="151" customFormat="1" ht="15"/>
    <row r="2815" s="151" customFormat="1" ht="15"/>
    <row r="2816" s="151" customFormat="1" ht="15"/>
    <row r="2817" s="151" customFormat="1" ht="15"/>
    <row r="2818" s="151" customFormat="1" ht="15"/>
    <row r="2819" s="151" customFormat="1" ht="15"/>
    <row r="2820" s="151" customFormat="1" ht="15"/>
    <row r="2821" s="151" customFormat="1" ht="15"/>
    <row r="2822" s="151" customFormat="1" ht="15"/>
    <row r="2823" s="151" customFormat="1" ht="15"/>
    <row r="2824" s="151" customFormat="1" ht="15"/>
    <row r="2825" s="151" customFormat="1" ht="15"/>
    <row r="2826" s="151" customFormat="1" ht="15"/>
    <row r="2827" s="151" customFormat="1" ht="15"/>
    <row r="2828" s="151" customFormat="1" ht="15"/>
    <row r="2829" s="151" customFormat="1" ht="15"/>
    <row r="2830" s="151" customFormat="1" ht="15"/>
    <row r="2831" s="151" customFormat="1" ht="15"/>
    <row r="2832" s="151" customFormat="1" ht="15"/>
    <row r="2833" s="151" customFormat="1" ht="15"/>
    <row r="2834" s="151" customFormat="1" ht="15"/>
    <row r="2835" s="151" customFormat="1" ht="15"/>
    <row r="2836" s="151" customFormat="1" ht="15"/>
    <row r="2837" s="151" customFormat="1" ht="15"/>
    <row r="2838" s="151" customFormat="1" ht="15"/>
    <row r="2839" s="151" customFormat="1" ht="15"/>
    <row r="2840" s="151" customFormat="1" ht="15"/>
    <row r="2841" s="151" customFormat="1" ht="15"/>
    <row r="2842" s="151" customFormat="1" ht="15"/>
    <row r="2843" s="151" customFormat="1" ht="15"/>
    <row r="2844" s="151" customFormat="1" ht="15"/>
    <row r="2845" s="151" customFormat="1" ht="15"/>
    <row r="2846" s="151" customFormat="1" ht="15"/>
    <row r="2847" s="151" customFormat="1" ht="15"/>
    <row r="2848" s="151" customFormat="1" ht="15"/>
    <row r="2849" s="151" customFormat="1" ht="15"/>
    <row r="2850" s="151" customFormat="1" ht="15"/>
    <row r="2851" s="151" customFormat="1" ht="15"/>
    <row r="2852" s="151" customFormat="1" ht="15"/>
    <row r="2853" s="151" customFormat="1" ht="15"/>
    <row r="2854" s="151" customFormat="1" ht="15"/>
    <row r="2855" s="151" customFormat="1" ht="15"/>
    <row r="2856" s="151" customFormat="1" ht="15"/>
    <row r="2857" s="151" customFormat="1" ht="15"/>
    <row r="2858" s="151" customFormat="1" ht="15"/>
    <row r="2859" s="151" customFormat="1" ht="15"/>
    <row r="2860" s="151" customFormat="1" ht="15"/>
    <row r="2861" s="151" customFormat="1" ht="15"/>
    <row r="2862" s="151" customFormat="1" ht="15"/>
    <row r="2863" s="151" customFormat="1" ht="15"/>
    <row r="2864" s="151" customFormat="1" ht="15"/>
    <row r="2865" s="151" customFormat="1" ht="15"/>
    <row r="2866" s="151" customFormat="1" ht="15"/>
    <row r="2867" s="151" customFormat="1" ht="15"/>
    <row r="2868" s="151" customFormat="1" ht="15"/>
    <row r="2869" s="151" customFormat="1" ht="15"/>
    <row r="2870" s="151" customFormat="1" ht="15"/>
    <row r="2871" s="151" customFormat="1" ht="15"/>
    <row r="2872" s="151" customFormat="1" ht="15"/>
    <row r="2873" s="151" customFormat="1" ht="15"/>
    <row r="2874" s="151" customFormat="1" ht="15"/>
    <row r="2875" s="151" customFormat="1" ht="15"/>
    <row r="2876" s="151" customFormat="1" ht="15"/>
    <row r="2877" s="151" customFormat="1" ht="15"/>
    <row r="2878" s="151" customFormat="1" ht="15"/>
    <row r="2879" s="151" customFormat="1" ht="15"/>
    <row r="2880" s="151" customFormat="1" ht="15"/>
    <row r="2881" s="151" customFormat="1" ht="15"/>
    <row r="2882" s="151" customFormat="1" ht="15"/>
    <row r="2883" s="151" customFormat="1" ht="15"/>
    <row r="2884" s="151" customFormat="1" ht="15"/>
    <row r="2885" s="151" customFormat="1" ht="15"/>
    <row r="2886" s="151" customFormat="1" ht="15"/>
    <row r="2887" s="151" customFormat="1" ht="15"/>
    <row r="2888" s="151" customFormat="1" ht="15"/>
    <row r="2889" s="151" customFormat="1" ht="15"/>
    <row r="2890" s="151" customFormat="1" ht="15"/>
    <row r="2891" s="151" customFormat="1" ht="15"/>
    <row r="2892" s="151" customFormat="1" ht="15"/>
    <row r="2893" s="151" customFormat="1" ht="15"/>
    <row r="2894" s="151" customFormat="1" ht="15"/>
    <row r="2895" s="151" customFormat="1" ht="15"/>
    <row r="2896" s="151" customFormat="1" ht="15"/>
    <row r="2897" s="151" customFormat="1" ht="15"/>
    <row r="2898" s="151" customFormat="1" ht="15"/>
    <row r="2899" s="151" customFormat="1" ht="15"/>
    <row r="2900" s="151" customFormat="1" ht="15"/>
    <row r="2901" s="151" customFormat="1" ht="15"/>
    <row r="2902" s="151" customFormat="1" ht="15"/>
    <row r="2903" s="151" customFormat="1" ht="15"/>
    <row r="2904" s="151" customFormat="1" ht="15"/>
    <row r="2905" s="151" customFormat="1" ht="15"/>
    <row r="2906" s="151" customFormat="1" ht="15"/>
    <row r="2907" s="151" customFormat="1" ht="15"/>
    <row r="2908" s="151" customFormat="1" ht="15"/>
    <row r="2909" s="151" customFormat="1" ht="15"/>
    <row r="2910" s="151" customFormat="1" ht="15"/>
    <row r="2911" s="151" customFormat="1" ht="15"/>
    <row r="2912" s="151" customFormat="1" ht="15"/>
    <row r="2913" s="151" customFormat="1" ht="15"/>
    <row r="2914" s="151" customFormat="1" ht="15"/>
    <row r="2915" s="151" customFormat="1" ht="15"/>
    <row r="2916" s="151" customFormat="1" ht="15"/>
    <row r="2917" s="151" customFormat="1" ht="15"/>
    <row r="2918" s="151" customFormat="1" ht="15"/>
    <row r="2919" s="151" customFormat="1" ht="15"/>
    <row r="2920" s="151" customFormat="1" ht="15"/>
    <row r="2921" s="151" customFormat="1" ht="15"/>
    <row r="2922" s="151" customFormat="1" ht="15"/>
    <row r="2923" s="151" customFormat="1" ht="15"/>
    <row r="2924" s="151" customFormat="1" ht="15"/>
    <row r="2925" s="151" customFormat="1" ht="15"/>
    <row r="2926" s="151" customFormat="1" ht="15"/>
    <row r="2927" s="151" customFormat="1" ht="15"/>
    <row r="2928" s="151" customFormat="1" ht="15"/>
    <row r="2929" s="151" customFormat="1" ht="15"/>
    <row r="2930" s="151" customFormat="1" ht="15"/>
    <row r="2931" s="151" customFormat="1" ht="15"/>
    <row r="2932" s="151" customFormat="1" ht="15"/>
    <row r="2933" s="151" customFormat="1" ht="15"/>
    <row r="2934" s="151" customFormat="1" ht="15"/>
    <row r="2935" s="151" customFormat="1" ht="15"/>
    <row r="2936" s="151" customFormat="1" ht="15"/>
    <row r="2937" s="151" customFormat="1" ht="15"/>
    <row r="2938" s="151" customFormat="1" ht="15"/>
    <row r="2939" s="151" customFormat="1" ht="15"/>
    <row r="2940" s="151" customFormat="1" ht="15"/>
    <row r="2941" s="151" customFormat="1" ht="15"/>
    <row r="2942" s="151" customFormat="1" ht="15"/>
    <row r="2943" s="151" customFormat="1" ht="15"/>
    <row r="2944" s="151" customFormat="1" ht="15"/>
    <row r="2945" s="151" customFormat="1" ht="15"/>
    <row r="2946" s="151" customFormat="1" ht="15"/>
    <row r="2947" s="151" customFormat="1" ht="15"/>
    <row r="2948" s="151" customFormat="1" ht="15"/>
    <row r="2949" s="151" customFormat="1" ht="15"/>
    <row r="2950" s="151" customFormat="1" ht="15"/>
    <row r="2951" s="151" customFormat="1" ht="15"/>
    <row r="2952" s="151" customFormat="1" ht="15"/>
    <row r="2953" s="151" customFormat="1" ht="15"/>
    <row r="2954" s="151" customFormat="1" ht="15"/>
    <row r="2955" s="151" customFormat="1" ht="15"/>
    <row r="2956" s="151" customFormat="1" ht="15"/>
    <row r="2957" s="151" customFormat="1" ht="15"/>
    <row r="2958" s="151" customFormat="1" ht="15"/>
    <row r="2959" s="151" customFormat="1" ht="15"/>
    <row r="2960" s="151" customFormat="1" ht="15"/>
    <row r="2961" s="151" customFormat="1" ht="15"/>
    <row r="2962" s="151" customFormat="1" ht="15"/>
    <row r="2963" s="151" customFormat="1" ht="15"/>
    <row r="2964" s="151" customFormat="1" ht="15"/>
    <row r="2965" s="151" customFormat="1" ht="15"/>
    <row r="2966" s="151" customFormat="1" ht="15"/>
    <row r="2967" s="151" customFormat="1" ht="15"/>
    <row r="2968" s="151" customFormat="1" ht="15"/>
    <row r="2969" s="151" customFormat="1" ht="15"/>
    <row r="2970" s="151" customFormat="1" ht="15"/>
    <row r="2971" s="151" customFormat="1" ht="15"/>
    <row r="2972" s="151" customFormat="1" ht="15"/>
    <row r="2973" s="151" customFormat="1" ht="15"/>
    <row r="2974" s="151" customFormat="1" ht="15"/>
    <row r="2975" s="151" customFormat="1" ht="15"/>
    <row r="2976" s="151" customFormat="1" ht="15"/>
    <row r="2977" s="151" customFormat="1" ht="15"/>
    <row r="2978" s="151" customFormat="1" ht="15"/>
    <row r="2979" s="151" customFormat="1" ht="15"/>
    <row r="2980" s="151" customFormat="1" ht="15"/>
    <row r="2981" s="151" customFormat="1" ht="15"/>
    <row r="2982" s="151" customFormat="1" ht="15"/>
    <row r="2983" s="151" customFormat="1" ht="15"/>
    <row r="2984" s="151" customFormat="1" ht="15"/>
    <row r="2985" s="151" customFormat="1" ht="15"/>
    <row r="2986" s="151" customFormat="1" ht="15"/>
    <row r="2987" s="151" customFormat="1" ht="15"/>
    <row r="2988" s="151" customFormat="1" ht="15"/>
    <row r="2989" s="151" customFormat="1" ht="15"/>
    <row r="2990" s="151" customFormat="1" ht="15"/>
    <row r="2991" s="151" customFormat="1" ht="15"/>
    <row r="2992" s="151" customFormat="1" ht="15"/>
    <row r="2993" s="151" customFormat="1" ht="15"/>
    <row r="2994" s="151" customFormat="1" ht="15"/>
    <row r="2995" s="151" customFormat="1" ht="15"/>
    <row r="2996" s="151" customFormat="1" ht="15"/>
    <row r="2997" s="151" customFormat="1" ht="15"/>
    <row r="2998" s="151" customFormat="1" ht="15"/>
    <row r="2999" s="151" customFormat="1" ht="15"/>
    <row r="3000" s="151" customFormat="1" ht="15"/>
    <row r="3001" s="151" customFormat="1" ht="15"/>
    <row r="3002" s="151" customFormat="1" ht="15"/>
    <row r="3003" s="151" customFormat="1" ht="15"/>
    <row r="3004" s="151" customFormat="1" ht="15"/>
    <row r="3005" s="151" customFormat="1" ht="15"/>
    <row r="3006" s="151" customFormat="1" ht="15"/>
    <row r="3007" s="151" customFormat="1" ht="15"/>
    <row r="3008" s="151" customFormat="1" ht="15"/>
    <row r="3009" s="151" customFormat="1" ht="15"/>
    <row r="3010" s="151" customFormat="1" ht="15"/>
    <row r="3011" s="151" customFormat="1" ht="15"/>
    <row r="3012" s="151" customFormat="1" ht="15"/>
    <row r="3013" s="151" customFormat="1" ht="15"/>
    <row r="3014" s="151" customFormat="1" ht="15"/>
    <row r="3015" s="151" customFormat="1" ht="15"/>
    <row r="3016" s="151" customFormat="1" ht="15"/>
    <row r="3017" s="151" customFormat="1" ht="15"/>
    <row r="3018" s="151" customFormat="1" ht="15"/>
    <row r="3019" s="151" customFormat="1" ht="15"/>
    <row r="3020" s="151" customFormat="1" ht="15"/>
    <row r="3021" s="151" customFormat="1" ht="15"/>
    <row r="3022" s="151" customFormat="1" ht="15"/>
    <row r="3023" s="151" customFormat="1" ht="15"/>
    <row r="3024" s="151" customFormat="1" ht="15"/>
    <row r="3025" s="151" customFormat="1" ht="15"/>
    <row r="3026" s="151" customFormat="1" ht="15"/>
    <row r="3027" s="151" customFormat="1" ht="15"/>
    <row r="3028" s="151" customFormat="1" ht="15"/>
    <row r="3029" s="151" customFormat="1" ht="15"/>
    <row r="3030" s="151" customFormat="1" ht="15"/>
    <row r="3031" s="151" customFormat="1" ht="15"/>
    <row r="3032" s="151" customFormat="1" ht="15"/>
    <row r="3033" s="151" customFormat="1" ht="15"/>
    <row r="3034" s="151" customFormat="1" ht="15"/>
    <row r="3035" s="151" customFormat="1" ht="15"/>
    <row r="3036" s="151" customFormat="1" ht="15"/>
    <row r="3037" s="151" customFormat="1" ht="15"/>
    <row r="3038" s="151" customFormat="1" ht="15"/>
    <row r="3039" s="151" customFormat="1" ht="15"/>
    <row r="3040" s="151" customFormat="1" ht="15"/>
    <row r="3041" s="151" customFormat="1" ht="15"/>
    <row r="3042" s="151" customFormat="1" ht="15"/>
    <row r="3043" s="151" customFormat="1" ht="15"/>
    <row r="3044" s="151" customFormat="1" ht="15"/>
    <row r="3045" s="151" customFormat="1" ht="15"/>
    <row r="3046" s="151" customFormat="1" ht="15"/>
    <row r="3047" s="151" customFormat="1" ht="15"/>
    <row r="3048" s="151" customFormat="1" ht="15"/>
    <row r="3049" s="151" customFormat="1" ht="15"/>
    <row r="3050" s="151" customFormat="1" ht="15"/>
    <row r="3051" s="151" customFormat="1" ht="15"/>
    <row r="3052" s="151" customFormat="1" ht="15"/>
    <row r="3053" s="151" customFormat="1" ht="15"/>
    <row r="3054" s="151" customFormat="1" ht="15"/>
    <row r="3055" s="151" customFormat="1" ht="15"/>
    <row r="3056" s="151" customFormat="1" ht="15"/>
    <row r="3057" s="151" customFormat="1" ht="15"/>
    <row r="3058" s="151" customFormat="1" ht="15"/>
    <row r="3059" s="151" customFormat="1" ht="15"/>
    <row r="3060" s="151" customFormat="1" ht="15"/>
    <row r="3061" s="151" customFormat="1" ht="15"/>
    <row r="3062" s="151" customFormat="1" ht="15"/>
    <row r="3063" s="151" customFormat="1" ht="15"/>
    <row r="3064" s="151" customFormat="1" ht="15"/>
    <row r="3065" s="151" customFormat="1" ht="15"/>
    <row r="3066" s="151" customFormat="1" ht="15"/>
    <row r="3067" s="151" customFormat="1" ht="15"/>
    <row r="3068" s="151" customFormat="1" ht="15"/>
    <row r="3069" s="151" customFormat="1" ht="15"/>
    <row r="3070" s="151" customFormat="1" ht="15"/>
    <row r="3071" s="151" customFormat="1" ht="15"/>
    <row r="3072" s="151" customFormat="1" ht="15"/>
    <row r="3073" s="151" customFormat="1" ht="15"/>
    <row r="3074" s="151" customFormat="1" ht="15"/>
    <row r="3075" s="151" customFormat="1" ht="15"/>
    <row r="3076" s="151" customFormat="1" ht="15"/>
    <row r="3077" s="151" customFormat="1" ht="15"/>
    <row r="3078" s="151" customFormat="1" ht="15"/>
    <row r="3079" s="151" customFormat="1" ht="15"/>
    <row r="3080" s="151" customFormat="1" ht="15"/>
    <row r="3081" s="151" customFormat="1" ht="15"/>
    <row r="3082" s="151" customFormat="1" ht="15"/>
    <row r="3083" s="151" customFormat="1" ht="15"/>
    <row r="3084" s="151" customFormat="1" ht="15"/>
    <row r="3085" s="151" customFormat="1" ht="15"/>
    <row r="3086" s="151" customFormat="1" ht="15"/>
    <row r="3087" s="151" customFormat="1" ht="15"/>
    <row r="3088" s="151" customFormat="1" ht="15"/>
    <row r="3089" s="151" customFormat="1" ht="15"/>
    <row r="3090" s="151" customFormat="1" ht="15"/>
    <row r="3091" s="151" customFormat="1" ht="15"/>
    <row r="3092" s="151" customFormat="1" ht="15"/>
    <row r="3093" s="151" customFormat="1" ht="15"/>
    <row r="3094" s="151" customFormat="1" ht="15"/>
    <row r="3095" s="151" customFormat="1" ht="15"/>
    <row r="3096" s="151" customFormat="1" ht="15"/>
    <row r="3097" s="151" customFormat="1" ht="15"/>
    <row r="3098" s="151" customFormat="1" ht="15"/>
    <row r="3099" s="151" customFormat="1" ht="15"/>
    <row r="3100" s="151" customFormat="1" ht="15"/>
    <row r="3101" s="151" customFormat="1" ht="15"/>
    <row r="3102" s="151" customFormat="1" ht="15"/>
    <row r="3103" s="151" customFormat="1" ht="15"/>
    <row r="3104" s="151" customFormat="1" ht="15"/>
    <row r="3105" s="151" customFormat="1" ht="15"/>
    <row r="3106" s="151" customFormat="1" ht="15"/>
    <row r="3107" s="151" customFormat="1" ht="15"/>
    <row r="3108" s="151" customFormat="1" ht="15"/>
    <row r="3109" s="151" customFormat="1" ht="15"/>
    <row r="3110" s="151" customFormat="1" ht="15"/>
    <row r="3111" s="151" customFormat="1" ht="15"/>
    <row r="3112" s="151" customFormat="1" ht="15"/>
    <row r="3113" s="151" customFormat="1" ht="15"/>
    <row r="3114" s="151" customFormat="1" ht="15"/>
    <row r="3115" s="151" customFormat="1" ht="15"/>
    <row r="3116" s="151" customFormat="1" ht="15"/>
    <row r="3117" s="151" customFormat="1" ht="15"/>
    <row r="3118" s="151" customFormat="1" ht="15"/>
    <row r="3119" s="151" customFormat="1" ht="15"/>
    <row r="3120" s="151" customFormat="1" ht="15"/>
    <row r="3121" s="151" customFormat="1" ht="15"/>
    <row r="3122" s="151" customFormat="1" ht="15"/>
    <row r="3123" s="151" customFormat="1" ht="15"/>
    <row r="3124" s="151" customFormat="1" ht="15"/>
    <row r="3125" s="151" customFormat="1" ht="15"/>
    <row r="3126" s="151" customFormat="1" ht="15"/>
    <row r="3127" s="151" customFormat="1" ht="15"/>
    <row r="3128" s="151" customFormat="1" ht="15"/>
    <row r="3129" s="151" customFormat="1" ht="15"/>
    <row r="3130" s="151" customFormat="1" ht="15"/>
    <row r="3131" s="151" customFormat="1" ht="15"/>
    <row r="3132" s="151" customFormat="1" ht="15"/>
    <row r="3133" s="151" customFormat="1" ht="15"/>
    <row r="3134" s="151" customFormat="1" ht="15"/>
    <row r="3135" s="151" customFormat="1" ht="15"/>
    <row r="3136" s="151" customFormat="1" ht="15"/>
    <row r="3137" s="151" customFormat="1" ht="15"/>
    <row r="3138" s="151" customFormat="1" ht="15"/>
    <row r="3139" s="151" customFormat="1" ht="15"/>
    <row r="3140" s="151" customFormat="1" ht="15"/>
    <row r="3141" s="151" customFormat="1" ht="15"/>
    <row r="3142" s="151" customFormat="1" ht="15"/>
    <row r="3143" s="151" customFormat="1" ht="15"/>
    <row r="3144" s="151" customFormat="1" ht="15"/>
    <row r="3145" s="151" customFormat="1" ht="15"/>
    <row r="3146" s="151" customFormat="1" ht="15"/>
    <row r="3147" s="151" customFormat="1" ht="15"/>
    <row r="3148" s="151" customFormat="1" ht="15"/>
    <row r="3149" s="151" customFormat="1" ht="15"/>
    <row r="3150" s="151" customFormat="1" ht="15"/>
    <row r="3151" s="151" customFormat="1" ht="15"/>
    <row r="3152" s="151" customFormat="1" ht="15"/>
    <row r="3153" s="151" customFormat="1" ht="15"/>
    <row r="3154" s="151" customFormat="1" ht="15"/>
    <row r="3155" s="151" customFormat="1" ht="15"/>
    <row r="3156" s="151" customFormat="1" ht="15"/>
    <row r="3157" s="151" customFormat="1" ht="15"/>
    <row r="3158" s="151" customFormat="1" ht="15"/>
    <row r="3159" s="151" customFormat="1" ht="15"/>
    <row r="3160" s="151" customFormat="1" ht="15"/>
    <row r="3161" s="151" customFormat="1" ht="15"/>
    <row r="3162" s="151" customFormat="1" ht="15"/>
    <row r="3163" s="151" customFormat="1" ht="15"/>
    <row r="3164" s="151" customFormat="1" ht="15"/>
    <row r="3165" s="151" customFormat="1" ht="15"/>
    <row r="3166" s="151" customFormat="1" ht="15"/>
    <row r="3167" s="151" customFormat="1" ht="15"/>
    <row r="3168" s="151" customFormat="1" ht="15"/>
    <row r="3169" s="151" customFormat="1" ht="15"/>
    <row r="3170" s="151" customFormat="1" ht="15"/>
    <row r="3171" s="151" customFormat="1" ht="15"/>
    <row r="3172" s="151" customFormat="1" ht="15"/>
    <row r="3173" s="151" customFormat="1" ht="15"/>
    <row r="3174" s="151" customFormat="1" ht="15"/>
    <row r="3175" s="151" customFormat="1" ht="15"/>
    <row r="3176" s="151" customFormat="1" ht="15"/>
    <row r="3177" s="151" customFormat="1" ht="15"/>
    <row r="3178" s="151" customFormat="1" ht="15"/>
    <row r="3179" s="151" customFormat="1" ht="15"/>
    <row r="3180" s="151" customFormat="1" ht="15"/>
    <row r="3181" s="151" customFormat="1" ht="15"/>
    <row r="3182" s="151" customFormat="1" ht="15"/>
    <row r="3183" s="151" customFormat="1" ht="15"/>
    <row r="3184" s="151" customFormat="1" ht="15"/>
    <row r="3185" s="151" customFormat="1" ht="15"/>
    <row r="3186" s="151" customFormat="1" ht="15"/>
    <row r="3187" s="151" customFormat="1" ht="15"/>
    <row r="3188" s="151" customFormat="1" ht="15"/>
    <row r="3189" s="151" customFormat="1" ht="15"/>
    <row r="3190" s="151" customFormat="1" ht="15"/>
    <row r="3191" s="151" customFormat="1" ht="15"/>
    <row r="3192" s="151" customFormat="1" ht="15"/>
    <row r="3193" s="151" customFormat="1" ht="15"/>
    <row r="3194" s="151" customFormat="1" ht="15"/>
    <row r="3195" s="151" customFormat="1" ht="15"/>
    <row r="3196" s="151" customFormat="1" ht="15"/>
    <row r="3197" s="151" customFormat="1" ht="15"/>
    <row r="3198" s="151" customFormat="1" ht="15"/>
    <row r="3199" s="151" customFormat="1" ht="15"/>
    <row r="3200" s="151" customFormat="1" ht="15"/>
    <row r="3201" s="151" customFormat="1" ht="15"/>
    <row r="3202" s="151" customFormat="1" ht="15"/>
    <row r="3203" s="151" customFormat="1" ht="15"/>
    <row r="3204" s="151" customFormat="1" ht="15"/>
    <row r="3205" s="151" customFormat="1" ht="15"/>
    <row r="3206" s="151" customFormat="1" ht="15"/>
    <row r="3207" s="151" customFormat="1" ht="15"/>
    <row r="3208" s="151" customFormat="1" ht="15"/>
    <row r="3209" s="151" customFormat="1" ht="15"/>
    <row r="3210" s="151" customFormat="1" ht="15"/>
    <row r="3211" s="151" customFormat="1" ht="15"/>
    <row r="3212" s="151" customFormat="1" ht="15"/>
    <row r="3213" s="151" customFormat="1" ht="15"/>
    <row r="3214" s="151" customFormat="1" ht="15"/>
    <row r="3215" s="151" customFormat="1" ht="15"/>
    <row r="3216" s="151" customFormat="1" ht="15"/>
    <row r="3217" s="151" customFormat="1" ht="15"/>
    <row r="3218" s="151" customFormat="1" ht="15"/>
    <row r="3219" s="151" customFormat="1" ht="15"/>
    <row r="3220" s="151" customFormat="1" ht="15"/>
    <row r="3221" s="151" customFormat="1" ht="15"/>
    <row r="3222" s="151" customFormat="1" ht="15"/>
    <row r="3223" s="151" customFormat="1" ht="15"/>
    <row r="3224" s="151" customFormat="1" ht="15"/>
    <row r="3225" s="151" customFormat="1" ht="15"/>
    <row r="3226" s="151" customFormat="1" ht="15"/>
    <row r="3227" s="151" customFormat="1" ht="15"/>
    <row r="3228" s="151" customFormat="1" ht="15"/>
    <row r="3229" s="151" customFormat="1" ht="15"/>
    <row r="3230" s="151" customFormat="1" ht="15"/>
    <row r="3231" s="151" customFormat="1" ht="15"/>
    <row r="3232" s="151" customFormat="1" ht="15"/>
    <row r="3233" s="151" customFormat="1" ht="15"/>
    <row r="3234" s="151" customFormat="1" ht="15"/>
    <row r="3235" s="151" customFormat="1" ht="15"/>
    <row r="3236" s="151" customFormat="1" ht="15"/>
    <row r="3237" s="151" customFormat="1" ht="15"/>
    <row r="3238" s="151" customFormat="1" ht="15"/>
    <row r="3239" s="151" customFormat="1" ht="15"/>
    <row r="3240" s="151" customFormat="1" ht="15"/>
    <row r="3241" s="151" customFormat="1" ht="15"/>
    <row r="3242" s="151" customFormat="1" ht="15"/>
    <row r="3243" s="151" customFormat="1" ht="15"/>
    <row r="3244" s="151" customFormat="1" ht="15"/>
    <row r="3245" s="151" customFormat="1" ht="15"/>
    <row r="3246" s="151" customFormat="1" ht="15"/>
    <row r="3247" s="151" customFormat="1" ht="15"/>
    <row r="3248" s="151" customFormat="1" ht="15"/>
    <row r="3249" s="151" customFormat="1" ht="15"/>
    <row r="3250" s="151" customFormat="1" ht="15"/>
    <row r="3251" s="151" customFormat="1" ht="15"/>
    <row r="3252" s="151" customFormat="1" ht="15"/>
    <row r="3253" s="151" customFormat="1" ht="15"/>
    <row r="3254" s="151" customFormat="1" ht="15"/>
    <row r="3255" s="151" customFormat="1" ht="15"/>
    <row r="3256" s="151" customFormat="1" ht="15"/>
    <row r="3257" s="151" customFormat="1" ht="15"/>
    <row r="3258" s="151" customFormat="1" ht="15"/>
    <row r="3259" s="151" customFormat="1" ht="15"/>
    <row r="3260" s="151" customFormat="1" ht="15"/>
    <row r="3261" s="151" customFormat="1" ht="15"/>
    <row r="3262" s="151" customFormat="1" ht="15"/>
    <row r="3263" s="151" customFormat="1" ht="15"/>
    <row r="3264" s="151" customFormat="1" ht="15"/>
    <row r="3265" s="151" customFormat="1" ht="15"/>
    <row r="3266" s="151" customFormat="1" ht="15"/>
    <row r="3267" s="151" customFormat="1" ht="15"/>
    <row r="3268" s="151" customFormat="1" ht="15"/>
    <row r="3269" s="151" customFormat="1" ht="15"/>
    <row r="3270" s="151" customFormat="1" ht="15"/>
    <row r="3271" s="151" customFormat="1" ht="15"/>
    <row r="3272" s="151" customFormat="1" ht="15"/>
    <row r="3273" s="151" customFormat="1" ht="15"/>
    <row r="3274" s="151" customFormat="1" ht="15"/>
    <row r="3275" s="151" customFormat="1" ht="15"/>
    <row r="3276" s="151" customFormat="1" ht="15"/>
    <row r="3277" s="151" customFormat="1" ht="15"/>
    <row r="3278" s="151" customFormat="1" ht="15"/>
    <row r="3279" s="151" customFormat="1" ht="15"/>
    <row r="3280" s="151" customFormat="1" ht="15"/>
    <row r="3281" s="151" customFormat="1" ht="15"/>
    <row r="3282" s="151" customFormat="1" ht="15"/>
    <row r="3283" s="151" customFormat="1" ht="15"/>
    <row r="3284" s="151" customFormat="1" ht="15"/>
    <row r="3285" s="151" customFormat="1" ht="15"/>
    <row r="3286" s="151" customFormat="1" ht="15"/>
    <row r="3287" s="151" customFormat="1" ht="15"/>
    <row r="3288" s="151" customFormat="1" ht="15"/>
    <row r="3289" s="151" customFormat="1" ht="15"/>
    <row r="3290" s="151" customFormat="1" ht="15"/>
    <row r="3291" s="151" customFormat="1" ht="15"/>
    <row r="3292" s="151" customFormat="1" ht="15"/>
    <row r="3293" s="151" customFormat="1" ht="15"/>
    <row r="3294" s="151" customFormat="1" ht="15"/>
    <row r="3295" s="151" customFormat="1" ht="15"/>
    <row r="3296" s="151" customFormat="1" ht="15"/>
    <row r="3297" s="151" customFormat="1" ht="15"/>
    <row r="3298" s="151" customFormat="1" ht="15"/>
    <row r="3299" s="151" customFormat="1" ht="15"/>
    <row r="3300" s="151" customFormat="1" ht="15"/>
    <row r="3301" s="151" customFormat="1" ht="15"/>
    <row r="3302" s="151" customFormat="1" ht="15"/>
    <row r="3303" s="151" customFormat="1" ht="15"/>
    <row r="3304" s="151" customFormat="1" ht="15"/>
    <row r="3305" s="151" customFormat="1" ht="15"/>
    <row r="3306" s="151" customFormat="1" ht="15"/>
    <row r="3307" s="151" customFormat="1" ht="15"/>
    <row r="3308" s="151" customFormat="1" ht="15"/>
    <row r="3309" s="151" customFormat="1" ht="15"/>
    <row r="3310" s="151" customFormat="1" ht="15"/>
    <row r="3311" s="151" customFormat="1" ht="15"/>
    <row r="3312" s="151" customFormat="1" ht="15"/>
    <row r="3313" s="151" customFormat="1" ht="15"/>
    <row r="3314" s="151" customFormat="1" ht="15"/>
    <row r="3315" s="151" customFormat="1" ht="15"/>
    <row r="3316" s="151" customFormat="1" ht="15"/>
    <row r="3317" s="151" customFormat="1" ht="15"/>
    <row r="3318" s="151" customFormat="1" ht="15"/>
    <row r="3319" s="151" customFormat="1" ht="15"/>
    <row r="3320" s="151" customFormat="1" ht="15"/>
    <row r="3321" s="151" customFormat="1" ht="15"/>
    <row r="3322" s="151" customFormat="1" ht="15"/>
    <row r="3323" s="151" customFormat="1" ht="15"/>
    <row r="3324" s="151" customFormat="1" ht="15"/>
    <row r="3325" s="151" customFormat="1" ht="15"/>
    <row r="3326" s="151" customFormat="1" ht="15"/>
    <row r="3327" s="151" customFormat="1" ht="15"/>
    <row r="3328" s="151" customFormat="1" ht="15"/>
    <row r="3329" s="151" customFormat="1" ht="15"/>
    <row r="3330" s="151" customFormat="1" ht="15"/>
    <row r="3331" s="151" customFormat="1" ht="15"/>
    <row r="3332" s="151" customFormat="1" ht="15"/>
    <row r="3333" s="151" customFormat="1" ht="15"/>
    <row r="3334" s="151" customFormat="1" ht="15"/>
    <row r="3335" s="151" customFormat="1" ht="15"/>
    <row r="3336" s="151" customFormat="1" ht="15"/>
    <row r="3337" s="151" customFormat="1" ht="15"/>
    <row r="3338" s="151" customFormat="1" ht="15"/>
    <row r="3339" s="151" customFormat="1" ht="15"/>
    <row r="3340" s="151" customFormat="1" ht="15"/>
    <row r="3341" s="151" customFormat="1" ht="15"/>
    <row r="3342" s="151" customFormat="1" ht="15"/>
    <row r="3343" s="151" customFormat="1" ht="15"/>
    <row r="3344" s="151" customFormat="1" ht="15"/>
    <row r="3345" s="151" customFormat="1" ht="15"/>
    <row r="3346" s="151" customFormat="1" ht="15"/>
    <row r="3347" s="151" customFormat="1" ht="15"/>
    <row r="3348" s="151" customFormat="1" ht="15"/>
    <row r="3349" s="151" customFormat="1" ht="15"/>
    <row r="3350" s="151" customFormat="1" ht="15"/>
    <row r="3351" s="151" customFormat="1" ht="15"/>
    <row r="3352" s="151" customFormat="1" ht="15"/>
    <row r="3353" s="151" customFormat="1" ht="15"/>
    <row r="3354" s="151" customFormat="1" ht="15"/>
    <row r="3355" s="151" customFormat="1" ht="15"/>
    <row r="3356" s="151" customFormat="1" ht="15"/>
    <row r="3357" s="151" customFormat="1" ht="15"/>
    <row r="3358" s="151" customFormat="1" ht="15"/>
    <row r="3359" s="151" customFormat="1" ht="15"/>
    <row r="3360" s="151" customFormat="1" ht="15"/>
    <row r="3361" s="151" customFormat="1" ht="15"/>
    <row r="3362" s="151" customFormat="1" ht="15"/>
    <row r="3363" s="151" customFormat="1" ht="15"/>
    <row r="3364" s="151" customFormat="1" ht="15"/>
    <row r="3365" s="151" customFormat="1" ht="15"/>
    <row r="3366" s="151" customFormat="1" ht="15"/>
    <row r="3367" s="151" customFormat="1" ht="15"/>
    <row r="3368" s="151" customFormat="1" ht="15"/>
    <row r="3369" s="151" customFormat="1" ht="15"/>
    <row r="3370" s="151" customFormat="1" ht="15"/>
    <row r="3371" s="151" customFormat="1" ht="15"/>
    <row r="3372" s="151" customFormat="1" ht="15"/>
    <row r="3373" s="151" customFormat="1" ht="15"/>
    <row r="3374" s="151" customFormat="1" ht="15"/>
    <row r="3375" s="151" customFormat="1" ht="15"/>
    <row r="3376" s="151" customFormat="1" ht="15"/>
    <row r="3377" s="151" customFormat="1" ht="15"/>
    <row r="3378" s="151" customFormat="1" ht="15"/>
    <row r="3379" s="151" customFormat="1" ht="15"/>
    <row r="3380" s="151" customFormat="1" ht="15"/>
    <row r="3381" s="151" customFormat="1" ht="15"/>
    <row r="3382" s="151" customFormat="1" ht="15"/>
    <row r="3383" s="151" customFormat="1" ht="15"/>
    <row r="3384" s="151" customFormat="1" ht="15"/>
    <row r="3385" s="151" customFormat="1" ht="15"/>
    <row r="3386" s="151" customFormat="1" ht="15"/>
    <row r="3387" s="151" customFormat="1" ht="15"/>
    <row r="3388" s="151" customFormat="1" ht="15"/>
    <row r="3389" s="151" customFormat="1" ht="15"/>
    <row r="3390" s="151" customFormat="1" ht="15"/>
    <row r="3391" s="151" customFormat="1" ht="15"/>
    <row r="3392" s="151" customFormat="1" ht="15"/>
    <row r="3393" s="151" customFormat="1" ht="15"/>
    <row r="3394" s="151" customFormat="1" ht="15"/>
    <row r="3395" s="151" customFormat="1" ht="15"/>
    <row r="3396" s="151" customFormat="1" ht="15"/>
    <row r="3397" s="151" customFormat="1" ht="15"/>
    <row r="3398" s="151" customFormat="1" ht="15"/>
    <row r="3399" s="151" customFormat="1" ht="15"/>
    <row r="3400" s="151" customFormat="1" ht="15"/>
    <row r="3401" s="151" customFormat="1" ht="15"/>
    <row r="3402" s="151" customFormat="1" ht="15"/>
    <row r="3403" s="151" customFormat="1" ht="15"/>
    <row r="3404" s="151" customFormat="1" ht="15"/>
    <row r="3405" s="151" customFormat="1" ht="15"/>
    <row r="3406" s="151" customFormat="1" ht="15"/>
    <row r="3407" s="151" customFormat="1" ht="15"/>
    <row r="3408" s="151" customFormat="1" ht="15"/>
    <row r="3409" s="151" customFormat="1" ht="15"/>
    <row r="3410" s="151" customFormat="1" ht="15"/>
    <row r="3411" s="151" customFormat="1" ht="15"/>
    <row r="3412" s="151" customFormat="1" ht="15"/>
    <row r="3413" s="151" customFormat="1" ht="15"/>
    <row r="3414" s="151" customFormat="1" ht="15"/>
    <row r="3415" s="151" customFormat="1" ht="15"/>
    <row r="3416" s="151" customFormat="1" ht="15"/>
    <row r="3417" s="151" customFormat="1" ht="15"/>
    <row r="3418" s="151" customFormat="1" ht="15"/>
    <row r="3419" s="151" customFormat="1" ht="15"/>
    <row r="3420" s="151" customFormat="1" ht="15"/>
    <row r="3421" s="151" customFormat="1" ht="15"/>
    <row r="3422" s="151" customFormat="1" ht="15"/>
    <row r="3423" s="151" customFormat="1" ht="15"/>
    <row r="3424" s="151" customFormat="1" ht="15"/>
    <row r="3425" s="151" customFormat="1" ht="15"/>
    <row r="3426" s="151" customFormat="1" ht="15"/>
    <row r="3427" s="151" customFormat="1" ht="15"/>
    <row r="3428" s="151" customFormat="1" ht="15"/>
    <row r="3429" s="151" customFormat="1" ht="15"/>
    <row r="3430" s="151" customFormat="1" ht="15"/>
    <row r="3431" s="151" customFormat="1" ht="15"/>
    <row r="3432" s="151" customFormat="1" ht="15"/>
    <row r="3433" s="151" customFormat="1" ht="15"/>
    <row r="3434" s="151" customFormat="1" ht="15"/>
    <row r="3435" s="151" customFormat="1" ht="15"/>
    <row r="3436" s="151" customFormat="1" ht="15"/>
    <row r="3437" s="151" customFormat="1" ht="15"/>
    <row r="3438" s="151" customFormat="1" ht="15"/>
    <row r="3439" s="151" customFormat="1" ht="15"/>
    <row r="3440" s="151" customFormat="1" ht="15"/>
    <row r="3441" s="151" customFormat="1" ht="15"/>
    <row r="3442" s="151" customFormat="1" ht="15"/>
    <row r="3443" s="151" customFormat="1" ht="15"/>
    <row r="3444" s="151" customFormat="1" ht="15"/>
    <row r="3445" s="151" customFormat="1" ht="15"/>
    <row r="3446" s="151" customFormat="1" ht="15"/>
    <row r="3447" s="151" customFormat="1" ht="15"/>
    <row r="3448" s="151" customFormat="1" ht="15"/>
    <row r="3449" s="151" customFormat="1" ht="15"/>
    <row r="3450" s="151" customFormat="1" ht="15"/>
    <row r="3451" s="151" customFormat="1" ht="15"/>
    <row r="3452" s="151" customFormat="1" ht="15"/>
  </sheetData>
  <sheetProtection/>
  <mergeCells count="18">
    <mergeCell ref="B79:Q79"/>
    <mergeCell ref="B80:Q80"/>
    <mergeCell ref="K9:N9"/>
    <mergeCell ref="R1:V1"/>
    <mergeCell ref="A2:V2"/>
    <mergeCell ref="A3:V3"/>
    <mergeCell ref="O9:R9"/>
    <mergeCell ref="A1:D1"/>
    <mergeCell ref="A75:B75"/>
    <mergeCell ref="A4:V4"/>
    <mergeCell ref="A7:A11"/>
    <mergeCell ref="B7:B11"/>
    <mergeCell ref="C7:R7"/>
    <mergeCell ref="S7:V7"/>
    <mergeCell ref="C8:R8"/>
    <mergeCell ref="S8:V9"/>
    <mergeCell ref="C9:F9"/>
    <mergeCell ref="G9:J9"/>
  </mergeCells>
  <printOptions/>
  <pageMargins left="0.5" right="0.5" top="1" bottom="0.5" header="0" footer="0"/>
  <pageSetup horizontalDpi="600" verticalDpi="600" orientation="landscape" paperSize="9" r:id="rId1"/>
  <ignoredErrors>
    <ignoredError sqref="C55:D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140625" style="3" customWidth="1"/>
    <col min="2" max="2" width="19.28125" style="3" customWidth="1"/>
    <col min="3" max="3" width="6.140625" style="3" customWidth="1"/>
    <col min="4" max="4" width="7.28125" style="3" customWidth="1"/>
    <col min="5" max="5" width="6.421875" style="3" customWidth="1"/>
    <col min="6" max="6" width="8.28125" style="3" customWidth="1"/>
    <col min="7" max="7" width="7.57421875" style="3" customWidth="1"/>
    <col min="8" max="8" width="7.28125" style="3" customWidth="1"/>
    <col min="9" max="9" width="8.28125" style="2" customWidth="1"/>
    <col min="10" max="10" width="6.421875" style="3" customWidth="1"/>
    <col min="11" max="11" width="6.140625" style="3" customWidth="1"/>
    <col min="12" max="12" width="6.57421875" style="2" customWidth="1"/>
    <col min="13" max="14" width="6.57421875" style="3" customWidth="1"/>
    <col min="15" max="15" width="8.140625" style="2" customWidth="1"/>
    <col min="16" max="16" width="6.28125" style="3" customWidth="1"/>
    <col min="17" max="17" width="6.8515625" style="3" customWidth="1"/>
    <col min="18" max="18" width="8.8515625" style="2" customWidth="1"/>
    <col min="19" max="16384" width="9.140625" style="18" customWidth="1"/>
  </cols>
  <sheetData>
    <row r="1" spans="1:14" ht="52.5" customHeight="1">
      <c r="A1" s="367" t="s">
        <v>152</v>
      </c>
      <c r="B1" s="367"/>
      <c r="C1" s="367"/>
      <c r="D1" s="15"/>
      <c r="E1" s="15"/>
      <c r="F1" s="15"/>
      <c r="G1" s="15"/>
      <c r="H1" s="16"/>
      <c r="I1" s="17"/>
      <c r="J1" s="16"/>
      <c r="K1" s="14"/>
      <c r="L1" s="17"/>
      <c r="M1" s="16"/>
      <c r="N1" s="16"/>
    </row>
    <row r="2" spans="1:18" ht="19.5" customHeight="1">
      <c r="A2" s="349" t="s">
        <v>102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84"/>
    </row>
    <row r="3" spans="1:18" ht="23.25" customHeight="1">
      <c r="A3" s="350" t="s">
        <v>414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4" spans="1:18" ht="21" customHeight="1">
      <c r="A4" s="351" t="s">
        <v>415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</row>
    <row r="6" ht="13.5" thickBot="1"/>
    <row r="7" spans="1:20" ht="15.75">
      <c r="A7" s="368" t="s">
        <v>1</v>
      </c>
      <c r="B7" s="370" t="s">
        <v>2</v>
      </c>
      <c r="C7" s="354" t="s">
        <v>4</v>
      </c>
      <c r="D7" s="354"/>
      <c r="E7" s="354"/>
      <c r="F7" s="354"/>
      <c r="G7" s="354" t="s">
        <v>103</v>
      </c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2"/>
      <c r="S7" s="19"/>
      <c r="T7" s="19"/>
    </row>
    <row r="8" spans="1:20" ht="30.75" customHeight="1">
      <c r="A8" s="369"/>
      <c r="B8" s="355"/>
      <c r="C8" s="355" t="s">
        <v>104</v>
      </c>
      <c r="D8" s="355"/>
      <c r="E8" s="355"/>
      <c r="F8" s="355"/>
      <c r="G8" s="355" t="s">
        <v>105</v>
      </c>
      <c r="H8" s="355"/>
      <c r="I8" s="355"/>
      <c r="J8" s="355" t="s">
        <v>106</v>
      </c>
      <c r="K8" s="355"/>
      <c r="L8" s="355"/>
      <c r="M8" s="355" t="s">
        <v>107</v>
      </c>
      <c r="N8" s="355"/>
      <c r="O8" s="355"/>
      <c r="P8" s="355" t="s">
        <v>108</v>
      </c>
      <c r="Q8" s="355"/>
      <c r="R8" s="363"/>
      <c r="S8" s="19"/>
      <c r="T8" s="19"/>
    </row>
    <row r="9" spans="1:20" ht="12.75">
      <c r="A9" s="369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63"/>
      <c r="S9" s="20"/>
      <c r="T9" s="20"/>
    </row>
    <row r="10" spans="1:20" ht="31.5">
      <c r="A10" s="369"/>
      <c r="B10" s="355"/>
      <c r="C10" s="243" t="s">
        <v>11</v>
      </c>
      <c r="D10" s="243" t="s">
        <v>12</v>
      </c>
      <c r="E10" s="243" t="s">
        <v>13</v>
      </c>
      <c r="F10" s="242" t="s">
        <v>14</v>
      </c>
      <c r="G10" s="243" t="s">
        <v>12</v>
      </c>
      <c r="H10" s="243" t="s">
        <v>13</v>
      </c>
      <c r="I10" s="242" t="s">
        <v>14</v>
      </c>
      <c r="J10" s="243" t="s">
        <v>12</v>
      </c>
      <c r="K10" s="243" t="s">
        <v>13</v>
      </c>
      <c r="L10" s="242" t="s">
        <v>14</v>
      </c>
      <c r="M10" s="243" t="s">
        <v>12</v>
      </c>
      <c r="N10" s="243" t="s">
        <v>13</v>
      </c>
      <c r="O10" s="242" t="s">
        <v>14</v>
      </c>
      <c r="P10" s="243" t="s">
        <v>12</v>
      </c>
      <c r="Q10" s="243" t="s">
        <v>13</v>
      </c>
      <c r="R10" s="255" t="s">
        <v>14</v>
      </c>
      <c r="S10" s="20"/>
      <c r="T10" s="20"/>
    </row>
    <row r="11" spans="1:20" ht="47.25">
      <c r="A11" s="369"/>
      <c r="B11" s="355"/>
      <c r="C11" s="244" t="s">
        <v>109</v>
      </c>
      <c r="D11" s="244" t="s">
        <v>110</v>
      </c>
      <c r="E11" s="244" t="s">
        <v>111</v>
      </c>
      <c r="F11" s="244" t="s">
        <v>112</v>
      </c>
      <c r="G11" s="242">
        <v>25</v>
      </c>
      <c r="H11" s="242">
        <v>26</v>
      </c>
      <c r="I11" s="256" t="s">
        <v>113</v>
      </c>
      <c r="J11" s="242">
        <v>28</v>
      </c>
      <c r="K11" s="242">
        <v>29</v>
      </c>
      <c r="L11" s="256" t="s">
        <v>114</v>
      </c>
      <c r="M11" s="242">
        <v>31</v>
      </c>
      <c r="N11" s="242">
        <v>32</v>
      </c>
      <c r="O11" s="256" t="s">
        <v>115</v>
      </c>
      <c r="P11" s="242">
        <v>34</v>
      </c>
      <c r="Q11" s="242">
        <v>35</v>
      </c>
      <c r="R11" s="257" t="s">
        <v>116</v>
      </c>
      <c r="S11" s="21"/>
      <c r="T11" s="21"/>
    </row>
    <row r="12" spans="1:22" s="23" customFormat="1" ht="15.75">
      <c r="A12" s="69">
        <v>1</v>
      </c>
      <c r="B12" s="212" t="s">
        <v>35</v>
      </c>
      <c r="C12" s="251"/>
      <c r="D12" s="251">
        <v>164</v>
      </c>
      <c r="E12" s="251">
        <v>113</v>
      </c>
      <c r="F12" s="247">
        <v>277</v>
      </c>
      <c r="G12" s="251">
        <v>337</v>
      </c>
      <c r="H12" s="251">
        <f>61+66</f>
        <v>127</v>
      </c>
      <c r="I12" s="247">
        <f>H12+G12</f>
        <v>464</v>
      </c>
      <c r="J12" s="251">
        <v>1</v>
      </c>
      <c r="K12" s="252">
        <v>1</v>
      </c>
      <c r="L12" s="251">
        <f>K12+J12</f>
        <v>2</v>
      </c>
      <c r="M12" s="251">
        <v>24</v>
      </c>
      <c r="N12" s="252">
        <v>1</v>
      </c>
      <c r="O12" s="251">
        <f>M12+N12</f>
        <v>25</v>
      </c>
      <c r="P12" s="251">
        <v>24</v>
      </c>
      <c r="Q12" s="252">
        <v>1</v>
      </c>
      <c r="R12" s="251">
        <f>Q12+P12</f>
        <v>25</v>
      </c>
      <c r="S12" s="22"/>
      <c r="T12" s="22"/>
      <c r="U12" s="22"/>
      <c r="V12" s="22"/>
    </row>
    <row r="13" spans="1:22" s="23" customFormat="1" ht="18" customHeight="1">
      <c r="A13" s="69">
        <v>2</v>
      </c>
      <c r="B13" s="212" t="s">
        <v>117</v>
      </c>
      <c r="C13" s="249">
        <v>0</v>
      </c>
      <c r="D13" s="220" t="s">
        <v>295</v>
      </c>
      <c r="E13" s="220" t="s">
        <v>296</v>
      </c>
      <c r="F13" s="206"/>
      <c r="G13" s="220" t="s">
        <v>297</v>
      </c>
      <c r="H13" s="220" t="s">
        <v>298</v>
      </c>
      <c r="I13" s="220" t="s">
        <v>299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/>
      <c r="S13" s="22"/>
      <c r="T13" s="22"/>
      <c r="U13" s="22"/>
      <c r="V13" s="22"/>
    </row>
    <row r="14" spans="1:22" s="23" customFormat="1" ht="15.75">
      <c r="A14" s="69">
        <v>3</v>
      </c>
      <c r="B14" s="212" t="s">
        <v>37</v>
      </c>
      <c r="C14" s="198"/>
      <c r="D14" s="198"/>
      <c r="E14" s="198"/>
      <c r="F14" s="206"/>
      <c r="G14" s="198"/>
      <c r="H14" s="198"/>
      <c r="I14" s="206"/>
      <c r="J14" s="198"/>
      <c r="K14" s="198"/>
      <c r="L14" s="206"/>
      <c r="M14" s="198"/>
      <c r="N14" s="198"/>
      <c r="O14" s="206"/>
      <c r="P14" s="198"/>
      <c r="Q14" s="198"/>
      <c r="R14" s="206"/>
      <c r="S14" s="22"/>
      <c r="T14" s="22"/>
      <c r="U14" s="22"/>
      <c r="V14" s="22"/>
    </row>
    <row r="15" spans="1:22" s="23" customFormat="1" ht="15.75">
      <c r="A15" s="69">
        <v>4</v>
      </c>
      <c r="B15" s="212" t="s">
        <v>38</v>
      </c>
      <c r="C15" s="221">
        <v>89</v>
      </c>
      <c r="D15" s="221">
        <v>93</v>
      </c>
      <c r="E15" s="221">
        <v>35</v>
      </c>
      <c r="F15" s="221">
        <f>SUM(C15:E15)</f>
        <v>217</v>
      </c>
      <c r="G15" s="221">
        <v>414</v>
      </c>
      <c r="H15" s="221">
        <v>104</v>
      </c>
      <c r="I15" s="221">
        <f>G15+H15</f>
        <v>518</v>
      </c>
      <c r="J15" s="221">
        <v>73</v>
      </c>
      <c r="K15" s="221">
        <v>54</v>
      </c>
      <c r="L15" s="221">
        <f>SUM(J15:K15)</f>
        <v>127</v>
      </c>
      <c r="M15" s="221">
        <v>73</v>
      </c>
      <c r="N15" s="221">
        <v>54</v>
      </c>
      <c r="O15" s="221">
        <f>SUM(M15:N15)</f>
        <v>127</v>
      </c>
      <c r="P15" s="221">
        <v>70</v>
      </c>
      <c r="Q15" s="221">
        <v>43</v>
      </c>
      <c r="R15" s="221">
        <f>SUM(P15:Q15)</f>
        <v>113</v>
      </c>
      <c r="S15" s="22"/>
      <c r="T15" s="22"/>
      <c r="U15" s="22"/>
      <c r="V15" s="22"/>
    </row>
    <row r="16" spans="1:22" s="23" customFormat="1" ht="15.75">
      <c r="A16" s="69">
        <v>5</v>
      </c>
      <c r="B16" s="212" t="s">
        <v>39</v>
      </c>
      <c r="C16" s="198">
        <v>740</v>
      </c>
      <c r="D16" s="198">
        <v>459</v>
      </c>
      <c r="E16" s="198">
        <v>497</v>
      </c>
      <c r="F16" s="206">
        <v>1696</v>
      </c>
      <c r="G16" s="198">
        <v>1870</v>
      </c>
      <c r="H16" s="206">
        <v>666</v>
      </c>
      <c r="I16" s="198">
        <v>2536</v>
      </c>
      <c r="J16" s="198">
        <v>324</v>
      </c>
      <c r="K16" s="206">
        <v>16</v>
      </c>
      <c r="L16" s="198">
        <v>340</v>
      </c>
      <c r="M16" s="198">
        <v>324</v>
      </c>
      <c r="N16" s="206">
        <v>16</v>
      </c>
      <c r="O16" s="234">
        <v>340</v>
      </c>
      <c r="P16" s="234">
        <v>305</v>
      </c>
      <c r="Q16" s="234">
        <v>15</v>
      </c>
      <c r="R16" s="234">
        <v>320</v>
      </c>
      <c r="S16" s="22"/>
      <c r="T16" s="22"/>
      <c r="U16" s="22"/>
      <c r="V16" s="22"/>
    </row>
    <row r="17" spans="1:22" s="23" customFormat="1" ht="15.75">
      <c r="A17" s="69">
        <v>6</v>
      </c>
      <c r="B17" s="212" t="s">
        <v>40</v>
      </c>
      <c r="C17" s="225">
        <v>142</v>
      </c>
      <c r="D17" s="225">
        <v>83</v>
      </c>
      <c r="E17" s="225">
        <v>70</v>
      </c>
      <c r="F17" s="225">
        <v>295</v>
      </c>
      <c r="G17" s="225">
        <v>130</v>
      </c>
      <c r="H17" s="225">
        <v>40</v>
      </c>
      <c r="I17" s="225">
        <v>170</v>
      </c>
      <c r="J17" s="225">
        <v>5</v>
      </c>
      <c r="K17" s="225">
        <v>0</v>
      </c>
      <c r="L17" s="225">
        <v>5</v>
      </c>
      <c r="M17" s="225">
        <v>5</v>
      </c>
      <c r="N17" s="225">
        <v>0</v>
      </c>
      <c r="O17" s="225">
        <v>5</v>
      </c>
      <c r="P17" s="225">
        <v>5</v>
      </c>
      <c r="Q17" s="225">
        <v>0</v>
      </c>
      <c r="R17" s="225">
        <v>5</v>
      </c>
      <c r="S17" s="22"/>
      <c r="T17" s="22"/>
      <c r="U17" s="22"/>
      <c r="V17" s="22"/>
    </row>
    <row r="18" spans="1:22" s="23" customFormat="1" ht="16.5" customHeight="1">
      <c r="A18" s="71">
        <v>7</v>
      </c>
      <c r="B18" s="212" t="s">
        <v>41</v>
      </c>
      <c r="C18" s="220">
        <v>123</v>
      </c>
      <c r="D18" s="220">
        <v>147</v>
      </c>
      <c r="E18" s="220">
        <v>82</v>
      </c>
      <c r="F18" s="199">
        <v>352</v>
      </c>
      <c r="G18" s="199">
        <v>655</v>
      </c>
      <c r="H18" s="220">
        <v>120</v>
      </c>
      <c r="I18" s="199">
        <v>775</v>
      </c>
      <c r="J18" s="220">
        <f>1+1+2</f>
        <v>4</v>
      </c>
      <c r="K18" s="220">
        <v>3</v>
      </c>
      <c r="L18" s="199">
        <v>7</v>
      </c>
      <c r="M18" s="220">
        <f>1+1+2</f>
        <v>4</v>
      </c>
      <c r="N18" s="220">
        <v>3</v>
      </c>
      <c r="O18" s="199">
        <v>7</v>
      </c>
      <c r="P18" s="220">
        <f>1+1+2</f>
        <v>4</v>
      </c>
      <c r="Q18" s="220">
        <v>3</v>
      </c>
      <c r="R18" s="199">
        <v>7</v>
      </c>
      <c r="S18" s="22"/>
      <c r="T18" s="22"/>
      <c r="U18" s="22"/>
      <c r="V18" s="22"/>
    </row>
    <row r="19" spans="1:22" s="23" customFormat="1" ht="15.75">
      <c r="A19" s="69">
        <v>8</v>
      </c>
      <c r="B19" s="212" t="s">
        <v>42</v>
      </c>
      <c r="C19" s="253"/>
      <c r="D19" s="226">
        <v>133</v>
      </c>
      <c r="E19" s="226">
        <v>96</v>
      </c>
      <c r="F19" s="226">
        <f>C19+D19+E19</f>
        <v>229</v>
      </c>
      <c r="G19" s="226">
        <v>237</v>
      </c>
      <c r="H19" s="226">
        <v>180</v>
      </c>
      <c r="I19" s="226">
        <f>G19+H19</f>
        <v>417</v>
      </c>
      <c r="J19" s="226">
        <v>0</v>
      </c>
      <c r="K19" s="226">
        <v>20</v>
      </c>
      <c r="L19" s="226">
        <f>J19+K19</f>
        <v>20</v>
      </c>
      <c r="M19" s="226">
        <v>0</v>
      </c>
      <c r="N19" s="226">
        <v>20</v>
      </c>
      <c r="O19" s="226">
        <f>M19+N19</f>
        <v>20</v>
      </c>
      <c r="P19" s="226">
        <v>0</v>
      </c>
      <c r="Q19" s="226">
        <v>20</v>
      </c>
      <c r="R19" s="226">
        <f>P19+Q19</f>
        <v>20</v>
      </c>
      <c r="S19" s="22"/>
      <c r="T19" s="22"/>
      <c r="U19" s="22"/>
      <c r="V19" s="22"/>
    </row>
    <row r="20" spans="1:22" s="23" customFormat="1" ht="15.75">
      <c r="A20" s="69">
        <v>9</v>
      </c>
      <c r="B20" s="212" t="s">
        <v>43</v>
      </c>
      <c r="C20" s="198">
        <v>426</v>
      </c>
      <c r="D20" s="198">
        <v>92</v>
      </c>
      <c r="E20" s="198">
        <v>32</v>
      </c>
      <c r="F20" s="206">
        <v>550</v>
      </c>
      <c r="G20" s="198">
        <v>1002</v>
      </c>
      <c r="H20" s="198">
        <v>156</v>
      </c>
      <c r="I20" s="206">
        <v>1158</v>
      </c>
      <c r="J20" s="198">
        <v>39</v>
      </c>
      <c r="K20" s="198">
        <v>2</v>
      </c>
      <c r="L20" s="206">
        <v>41</v>
      </c>
      <c r="M20" s="198">
        <v>39</v>
      </c>
      <c r="N20" s="198">
        <v>2</v>
      </c>
      <c r="O20" s="206">
        <v>41</v>
      </c>
      <c r="P20" s="198">
        <v>39</v>
      </c>
      <c r="Q20" s="198">
        <v>2</v>
      </c>
      <c r="R20" s="206">
        <v>41</v>
      </c>
      <c r="S20" s="22"/>
      <c r="T20" s="22"/>
      <c r="U20" s="22"/>
      <c r="V20" s="22"/>
    </row>
    <row r="21" spans="1:22" s="23" customFormat="1" ht="15.75">
      <c r="A21" s="69">
        <v>10</v>
      </c>
      <c r="B21" s="212" t="s">
        <v>44</v>
      </c>
      <c r="C21" s="250">
        <v>0</v>
      </c>
      <c r="D21" s="227">
        <v>134</v>
      </c>
      <c r="E21" s="227">
        <v>144</v>
      </c>
      <c r="F21" s="227">
        <v>278</v>
      </c>
      <c r="G21" s="227">
        <v>608</v>
      </c>
      <c r="H21" s="227">
        <v>222</v>
      </c>
      <c r="I21" s="227">
        <v>830</v>
      </c>
      <c r="J21" s="227">
        <v>4</v>
      </c>
      <c r="K21" s="227">
        <v>0</v>
      </c>
      <c r="L21" s="227">
        <v>4</v>
      </c>
      <c r="M21" s="227">
        <v>4</v>
      </c>
      <c r="N21" s="227">
        <v>0</v>
      </c>
      <c r="O21" s="227">
        <v>4</v>
      </c>
      <c r="P21" s="227">
        <v>4</v>
      </c>
      <c r="Q21" s="227">
        <v>0</v>
      </c>
      <c r="R21" s="227">
        <v>4</v>
      </c>
      <c r="S21" s="22"/>
      <c r="T21" s="22"/>
      <c r="U21" s="22"/>
      <c r="V21" s="22"/>
    </row>
    <row r="22" spans="1:22" s="23" customFormat="1" ht="15.75">
      <c r="A22" s="69">
        <v>11</v>
      </c>
      <c r="B22" s="212" t="s">
        <v>45</v>
      </c>
      <c r="C22" s="198"/>
      <c r="D22" s="198"/>
      <c r="E22" s="198"/>
      <c r="F22" s="206"/>
      <c r="G22" s="198"/>
      <c r="H22" s="198"/>
      <c r="I22" s="206"/>
      <c r="J22" s="198"/>
      <c r="K22" s="198"/>
      <c r="L22" s="206"/>
      <c r="M22" s="198"/>
      <c r="N22" s="198"/>
      <c r="O22" s="206"/>
      <c r="P22" s="198"/>
      <c r="Q22" s="198"/>
      <c r="R22" s="206"/>
      <c r="S22" s="22"/>
      <c r="T22" s="22"/>
      <c r="U22" s="22"/>
      <c r="V22" s="22"/>
    </row>
    <row r="23" spans="1:22" s="23" customFormat="1" ht="15.75">
      <c r="A23" s="69">
        <v>12</v>
      </c>
      <c r="B23" s="212" t="s">
        <v>46</v>
      </c>
      <c r="C23" s="231" t="s">
        <v>179</v>
      </c>
      <c r="D23" s="197">
        <v>64</v>
      </c>
      <c r="E23" s="197">
        <v>58</v>
      </c>
      <c r="F23" s="197">
        <f>SUM(C23:E23)</f>
        <v>122</v>
      </c>
      <c r="G23" s="197">
        <v>189</v>
      </c>
      <c r="H23" s="197">
        <v>138</v>
      </c>
      <c r="I23" s="197">
        <f>SUM(G23:H23)</f>
        <v>327</v>
      </c>
      <c r="J23" s="197">
        <v>52</v>
      </c>
      <c r="K23" s="197">
        <v>11</v>
      </c>
      <c r="L23" s="197">
        <f>SUM(J23:K23)</f>
        <v>63</v>
      </c>
      <c r="M23" s="197">
        <v>52</v>
      </c>
      <c r="N23" s="197">
        <v>11</v>
      </c>
      <c r="O23" s="197">
        <f>SUM(M23:N23)</f>
        <v>63</v>
      </c>
      <c r="P23" s="197">
        <v>37</v>
      </c>
      <c r="Q23" s="197">
        <v>8</v>
      </c>
      <c r="R23" s="197">
        <f>SUM(P23:Q23)</f>
        <v>45</v>
      </c>
      <c r="S23" s="22"/>
      <c r="T23" s="22"/>
      <c r="U23" s="22"/>
      <c r="V23" s="22"/>
    </row>
    <row r="24" spans="1:22" s="23" customFormat="1" ht="15.75">
      <c r="A24" s="69">
        <v>13</v>
      </c>
      <c r="B24" s="212" t="s">
        <v>47</v>
      </c>
      <c r="C24" s="198">
        <v>10</v>
      </c>
      <c r="D24" s="198">
        <v>13</v>
      </c>
      <c r="E24" s="198">
        <v>40</v>
      </c>
      <c r="F24" s="206">
        <v>63</v>
      </c>
      <c r="G24" s="198">
        <v>308</v>
      </c>
      <c r="H24" s="198">
        <v>367</v>
      </c>
      <c r="I24" s="206">
        <v>675</v>
      </c>
      <c r="J24" s="198">
        <v>8</v>
      </c>
      <c r="K24" s="198">
        <v>0</v>
      </c>
      <c r="L24" s="206">
        <v>8</v>
      </c>
      <c r="M24" s="198">
        <v>8</v>
      </c>
      <c r="N24" s="198">
        <v>0</v>
      </c>
      <c r="O24" s="206">
        <v>8</v>
      </c>
      <c r="P24" s="198">
        <v>6</v>
      </c>
      <c r="Q24" s="198">
        <v>0</v>
      </c>
      <c r="R24" s="206">
        <v>6</v>
      </c>
      <c r="S24" s="22"/>
      <c r="T24" s="22"/>
      <c r="U24" s="22"/>
      <c r="V24" s="22"/>
    </row>
    <row r="25" spans="1:22" s="23" customFormat="1" ht="15.75">
      <c r="A25" s="69">
        <v>14</v>
      </c>
      <c r="B25" s="212" t="s">
        <v>48</v>
      </c>
      <c r="C25" s="198"/>
      <c r="D25" s="198"/>
      <c r="E25" s="198"/>
      <c r="F25" s="206"/>
      <c r="G25" s="198"/>
      <c r="H25" s="198"/>
      <c r="I25" s="206"/>
      <c r="J25" s="198"/>
      <c r="K25" s="198"/>
      <c r="L25" s="206"/>
      <c r="M25" s="198"/>
      <c r="N25" s="198"/>
      <c r="O25" s="206"/>
      <c r="P25" s="198"/>
      <c r="Q25" s="198"/>
      <c r="R25" s="206"/>
      <c r="S25" s="22"/>
      <c r="T25" s="22"/>
      <c r="U25" s="22"/>
      <c r="V25" s="22"/>
    </row>
    <row r="26" spans="1:22" s="23" customFormat="1" ht="15.75">
      <c r="A26" s="69">
        <v>15</v>
      </c>
      <c r="B26" s="212" t="s">
        <v>49</v>
      </c>
      <c r="C26" s="247">
        <f>0+9+0+0+24+1+0</f>
        <v>34</v>
      </c>
      <c r="D26" s="202">
        <f>8+0+3+0+1+2+1</f>
        <v>15</v>
      </c>
      <c r="E26" s="202">
        <f>80</f>
        <v>80</v>
      </c>
      <c r="F26" s="202">
        <f>E26+D26+C26</f>
        <v>129</v>
      </c>
      <c r="G26" s="202">
        <f>1+1+0+0+27+5+0</f>
        <v>34</v>
      </c>
      <c r="H26" s="202">
        <v>55</v>
      </c>
      <c r="I26" s="202">
        <f>H26+G26</f>
        <v>89</v>
      </c>
      <c r="J26" s="202">
        <f>0+5+1+0+0+0+0</f>
        <v>6</v>
      </c>
      <c r="K26" s="202">
        <v>27</v>
      </c>
      <c r="L26" s="202">
        <f>K26+J26</f>
        <v>33</v>
      </c>
      <c r="M26" s="202">
        <f>0+0+0+0+1+5+0</f>
        <v>6</v>
      </c>
      <c r="N26" s="202">
        <v>1</v>
      </c>
      <c r="O26" s="202">
        <f>SUM(M26:N26)</f>
        <v>7</v>
      </c>
      <c r="P26" s="202">
        <v>6</v>
      </c>
      <c r="Q26" s="202">
        <v>1</v>
      </c>
      <c r="R26" s="202">
        <f>Q26+P26</f>
        <v>7</v>
      </c>
      <c r="S26" s="22"/>
      <c r="T26" s="22"/>
      <c r="U26" s="22"/>
      <c r="V26" s="22"/>
    </row>
    <row r="27" spans="1:22" s="23" customFormat="1" ht="15.75">
      <c r="A27" s="69">
        <v>16</v>
      </c>
      <c r="B27" s="212" t="s">
        <v>50</v>
      </c>
      <c r="C27" s="198">
        <v>210</v>
      </c>
      <c r="D27" s="198">
        <v>118</v>
      </c>
      <c r="E27" s="198">
        <v>162</v>
      </c>
      <c r="F27" s="206">
        <v>490</v>
      </c>
      <c r="G27" s="198">
        <v>118</v>
      </c>
      <c r="H27" s="198">
        <v>142</v>
      </c>
      <c r="I27" s="206">
        <v>260</v>
      </c>
      <c r="J27" s="198">
        <v>5</v>
      </c>
      <c r="K27" s="198">
        <v>6</v>
      </c>
      <c r="L27" s="206">
        <v>11</v>
      </c>
      <c r="M27" s="198">
        <v>5</v>
      </c>
      <c r="N27" s="198">
        <v>6</v>
      </c>
      <c r="O27" s="206">
        <v>11</v>
      </c>
      <c r="P27" s="198">
        <v>3</v>
      </c>
      <c r="Q27" s="198">
        <v>5</v>
      </c>
      <c r="R27" s="206">
        <v>8</v>
      </c>
      <c r="S27" s="22"/>
      <c r="T27" s="22"/>
      <c r="U27" s="22"/>
      <c r="V27" s="22"/>
    </row>
    <row r="28" spans="1:22" s="23" customFormat="1" ht="15.75">
      <c r="A28" s="69">
        <v>17</v>
      </c>
      <c r="B28" s="212" t="s">
        <v>51</v>
      </c>
      <c r="C28" s="229">
        <v>41</v>
      </c>
      <c r="D28" s="229">
        <v>35</v>
      </c>
      <c r="E28" s="229">
        <v>68</v>
      </c>
      <c r="F28" s="229">
        <v>144</v>
      </c>
      <c r="G28" s="229">
        <v>192</v>
      </c>
      <c r="H28" s="229">
        <v>129</v>
      </c>
      <c r="I28" s="229">
        <v>222</v>
      </c>
      <c r="J28" s="229">
        <v>50</v>
      </c>
      <c r="K28" s="229">
        <v>0</v>
      </c>
      <c r="L28" s="229">
        <v>50</v>
      </c>
      <c r="M28" s="229">
        <v>50</v>
      </c>
      <c r="N28" s="229">
        <v>0</v>
      </c>
      <c r="O28" s="229">
        <v>50</v>
      </c>
      <c r="P28" s="229">
        <v>0</v>
      </c>
      <c r="Q28" s="229">
        <v>0</v>
      </c>
      <c r="R28" s="229">
        <v>0</v>
      </c>
      <c r="S28" s="22"/>
      <c r="T28" s="22"/>
      <c r="U28" s="22"/>
      <c r="V28" s="22"/>
    </row>
    <row r="29" spans="1:22" s="23" customFormat="1" ht="15.75">
      <c r="A29" s="69">
        <v>18</v>
      </c>
      <c r="B29" s="212" t="s">
        <v>52</v>
      </c>
      <c r="C29" s="248">
        <v>0</v>
      </c>
      <c r="D29" s="248">
        <v>45</v>
      </c>
      <c r="E29" s="248">
        <v>28</v>
      </c>
      <c r="F29" s="248">
        <f>SUM(C29:E29)</f>
        <v>73</v>
      </c>
      <c r="G29" s="248">
        <v>188</v>
      </c>
      <c r="H29" s="248">
        <v>0</v>
      </c>
      <c r="I29" s="248">
        <f>SUM(G29:H29)</f>
        <v>188</v>
      </c>
      <c r="J29" s="248">
        <v>0</v>
      </c>
      <c r="K29" s="248">
        <v>0</v>
      </c>
      <c r="L29" s="248">
        <f>SUM(J29:K29)</f>
        <v>0</v>
      </c>
      <c r="M29" s="248">
        <v>0</v>
      </c>
      <c r="N29" s="248">
        <v>0</v>
      </c>
      <c r="O29" s="248">
        <f>SUM(M29:N29)</f>
        <v>0</v>
      </c>
      <c r="P29" s="248">
        <v>0</v>
      </c>
      <c r="Q29" s="248">
        <v>0</v>
      </c>
      <c r="R29" s="248">
        <f>SUM(P29:Q29)</f>
        <v>0</v>
      </c>
      <c r="S29" s="22"/>
      <c r="T29" s="22"/>
      <c r="U29" s="22"/>
      <c r="V29" s="22"/>
    </row>
    <row r="30" spans="1:22" s="23" customFormat="1" ht="15.75">
      <c r="A30" s="69">
        <v>19</v>
      </c>
      <c r="B30" s="212" t="s">
        <v>53</v>
      </c>
      <c r="C30" s="247">
        <v>160</v>
      </c>
      <c r="D30" s="247">
        <v>74</v>
      </c>
      <c r="E30" s="247">
        <v>123</v>
      </c>
      <c r="F30" s="247">
        <f>SUM(C30:E30)</f>
        <v>357</v>
      </c>
      <c r="G30" s="247">
        <v>781</v>
      </c>
      <c r="H30" s="247">
        <v>56</v>
      </c>
      <c r="I30" s="247">
        <f>SUM(G30:H30)</f>
        <v>837</v>
      </c>
      <c r="J30" s="247">
        <v>15</v>
      </c>
      <c r="K30" s="247">
        <v>1</v>
      </c>
      <c r="L30" s="247">
        <v>16</v>
      </c>
      <c r="M30" s="247">
        <v>15</v>
      </c>
      <c r="N30" s="247">
        <v>1</v>
      </c>
      <c r="O30" s="247">
        <v>16</v>
      </c>
      <c r="P30" s="247">
        <v>4</v>
      </c>
      <c r="Q30" s="247">
        <v>1</v>
      </c>
      <c r="R30" s="247">
        <v>5</v>
      </c>
      <c r="S30" s="22"/>
      <c r="T30" s="22"/>
      <c r="U30" s="22"/>
      <c r="V30" s="22"/>
    </row>
    <row r="31" spans="1:22" s="23" customFormat="1" ht="15.75">
      <c r="A31" s="69">
        <v>20</v>
      </c>
      <c r="B31" s="212" t="s">
        <v>54</v>
      </c>
      <c r="C31" s="198">
        <v>0</v>
      </c>
      <c r="D31" s="198">
        <v>62</v>
      </c>
      <c r="E31" s="198">
        <v>31</v>
      </c>
      <c r="F31" s="206">
        <v>93</v>
      </c>
      <c r="G31" s="198">
        <v>86</v>
      </c>
      <c r="H31" s="198">
        <v>33</v>
      </c>
      <c r="I31" s="206">
        <v>119</v>
      </c>
      <c r="J31" s="198">
        <v>12</v>
      </c>
      <c r="K31" s="198">
        <v>1</v>
      </c>
      <c r="L31" s="206">
        <v>13</v>
      </c>
      <c r="M31" s="198">
        <v>12</v>
      </c>
      <c r="N31" s="198">
        <v>1</v>
      </c>
      <c r="O31" s="206">
        <v>13</v>
      </c>
      <c r="P31" s="198">
        <v>12</v>
      </c>
      <c r="Q31" s="198">
        <v>1</v>
      </c>
      <c r="R31" s="206">
        <v>13</v>
      </c>
      <c r="S31" s="22"/>
      <c r="T31" s="22"/>
      <c r="U31" s="22"/>
      <c r="V31" s="22"/>
    </row>
    <row r="32" spans="1:22" s="25" customFormat="1" ht="15.75">
      <c r="A32" s="69">
        <v>21</v>
      </c>
      <c r="B32" s="212" t="s">
        <v>55</v>
      </c>
      <c r="C32" s="198">
        <v>136</v>
      </c>
      <c r="D32" s="232">
        <v>133</v>
      </c>
      <c r="E32" s="232">
        <v>86</v>
      </c>
      <c r="F32" s="188">
        <f>SUM(C32:E32)</f>
        <v>355</v>
      </c>
      <c r="G32" s="232">
        <v>448</v>
      </c>
      <c r="H32" s="232">
        <v>147</v>
      </c>
      <c r="I32" s="232">
        <f>SUM(G32:H32)</f>
        <v>595</v>
      </c>
      <c r="J32" s="232">
        <v>28</v>
      </c>
      <c r="K32" s="232">
        <v>4</v>
      </c>
      <c r="L32" s="232">
        <f>SUM(J32:K32)</f>
        <v>32</v>
      </c>
      <c r="M32" s="232">
        <v>24</v>
      </c>
      <c r="N32" s="232">
        <v>4</v>
      </c>
      <c r="O32" s="232">
        <f>SUM(M32:N32)</f>
        <v>28</v>
      </c>
      <c r="P32" s="232">
        <v>22</v>
      </c>
      <c r="Q32" s="232">
        <v>4</v>
      </c>
      <c r="R32" s="232">
        <f>SUM(P32:Q32)</f>
        <v>26</v>
      </c>
      <c r="S32" s="22"/>
      <c r="T32" s="22"/>
      <c r="U32" s="22"/>
      <c r="V32" s="22"/>
    </row>
    <row r="33" spans="1:22" s="28" customFormat="1" ht="15.75">
      <c r="A33" s="69">
        <v>22</v>
      </c>
      <c r="B33" s="212" t="s">
        <v>56</v>
      </c>
      <c r="C33" s="198"/>
      <c r="D33" s="198"/>
      <c r="E33" s="198">
        <v>23</v>
      </c>
      <c r="F33" s="206">
        <v>23</v>
      </c>
      <c r="G33" s="198"/>
      <c r="H33" s="198">
        <v>150</v>
      </c>
      <c r="I33" s="206">
        <v>150</v>
      </c>
      <c r="J33" s="198"/>
      <c r="K33" s="198">
        <v>189</v>
      </c>
      <c r="L33" s="206">
        <v>189</v>
      </c>
      <c r="M33" s="198"/>
      <c r="N33" s="198">
        <v>189</v>
      </c>
      <c r="O33" s="206">
        <v>189</v>
      </c>
      <c r="P33" s="198"/>
      <c r="Q33" s="198">
        <v>105</v>
      </c>
      <c r="R33" s="206">
        <v>105</v>
      </c>
      <c r="S33" s="27"/>
      <c r="T33" s="27"/>
      <c r="U33" s="27"/>
      <c r="V33" s="27"/>
    </row>
    <row r="34" spans="1:22" s="23" customFormat="1" ht="15.75">
      <c r="A34" s="69">
        <v>23</v>
      </c>
      <c r="B34" s="212" t="s">
        <v>57</v>
      </c>
      <c r="C34" s="198">
        <v>250</v>
      </c>
      <c r="D34" s="198">
        <v>56</v>
      </c>
      <c r="E34" s="198">
        <v>85</v>
      </c>
      <c r="F34" s="206">
        <v>391</v>
      </c>
      <c r="G34" s="198">
        <v>22</v>
      </c>
      <c r="H34" s="198">
        <v>32</v>
      </c>
      <c r="I34" s="206">
        <v>54</v>
      </c>
      <c r="J34" s="198">
        <v>0</v>
      </c>
      <c r="K34" s="198">
        <v>0</v>
      </c>
      <c r="L34" s="206">
        <v>0</v>
      </c>
      <c r="M34" s="198">
        <v>0</v>
      </c>
      <c r="N34" s="198">
        <v>0</v>
      </c>
      <c r="O34" s="206">
        <v>0</v>
      </c>
      <c r="P34" s="198">
        <v>0</v>
      </c>
      <c r="Q34" s="198">
        <v>0</v>
      </c>
      <c r="R34" s="206">
        <v>0</v>
      </c>
      <c r="S34" s="22"/>
      <c r="T34" s="22"/>
      <c r="U34" s="22"/>
      <c r="V34" s="22"/>
    </row>
    <row r="35" spans="1:22" s="23" customFormat="1" ht="15.75">
      <c r="A35" s="69">
        <v>24</v>
      </c>
      <c r="B35" s="212" t="s">
        <v>58</v>
      </c>
      <c r="C35" s="198"/>
      <c r="D35" s="198"/>
      <c r="E35" s="198">
        <v>442</v>
      </c>
      <c r="F35" s="206">
        <v>442</v>
      </c>
      <c r="G35" s="198">
        <v>345</v>
      </c>
      <c r="H35" s="198">
        <v>33</v>
      </c>
      <c r="I35" s="206">
        <v>378</v>
      </c>
      <c r="J35" s="198">
        <v>30</v>
      </c>
      <c r="K35" s="198"/>
      <c r="L35" s="198">
        <v>30</v>
      </c>
      <c r="M35" s="198"/>
      <c r="N35" s="206"/>
      <c r="O35" s="198"/>
      <c r="P35" s="198">
        <v>30</v>
      </c>
      <c r="Q35" s="206"/>
      <c r="R35" s="198">
        <v>30</v>
      </c>
      <c r="S35" s="22"/>
      <c r="T35" s="22"/>
      <c r="U35" s="22"/>
      <c r="V35" s="22"/>
    </row>
    <row r="36" spans="1:22" s="23" customFormat="1" ht="15.75">
      <c r="A36" s="69">
        <v>25</v>
      </c>
      <c r="B36" s="212" t="s">
        <v>59</v>
      </c>
      <c r="C36" s="254">
        <v>473</v>
      </c>
      <c r="D36" s="206">
        <v>57</v>
      </c>
      <c r="E36" s="206">
        <v>43</v>
      </c>
      <c r="F36" s="206">
        <v>573</v>
      </c>
      <c r="G36" s="206">
        <v>509</v>
      </c>
      <c r="H36" s="206">
        <v>95</v>
      </c>
      <c r="I36" s="206">
        <v>604</v>
      </c>
      <c r="J36" s="206">
        <v>87</v>
      </c>
      <c r="K36" s="206">
        <v>4</v>
      </c>
      <c r="L36" s="206">
        <v>91</v>
      </c>
      <c r="M36" s="206">
        <v>60</v>
      </c>
      <c r="N36" s="206">
        <v>4</v>
      </c>
      <c r="O36" s="206">
        <v>64</v>
      </c>
      <c r="P36" s="206">
        <v>48</v>
      </c>
      <c r="Q36" s="206">
        <v>4</v>
      </c>
      <c r="R36" s="206">
        <v>52</v>
      </c>
      <c r="S36" s="22"/>
      <c r="T36" s="22"/>
      <c r="U36" s="22"/>
      <c r="V36" s="22"/>
    </row>
    <row r="37" spans="1:22" s="23" customFormat="1" ht="15.75">
      <c r="A37" s="69">
        <v>26</v>
      </c>
      <c r="B37" s="212" t="s">
        <v>60</v>
      </c>
      <c r="C37" s="200"/>
      <c r="D37" s="200">
        <v>198</v>
      </c>
      <c r="E37" s="200">
        <v>58</v>
      </c>
      <c r="F37" s="200">
        <f>SUM(C37:E37)</f>
        <v>256</v>
      </c>
      <c r="G37" s="200">
        <v>34213</v>
      </c>
      <c r="H37" s="200">
        <v>9988</v>
      </c>
      <c r="I37" s="200">
        <f>SUM(G37:H37)</f>
        <v>44201</v>
      </c>
      <c r="J37" s="200">
        <v>116</v>
      </c>
      <c r="K37" s="200">
        <v>12</v>
      </c>
      <c r="L37" s="200">
        <f>SUM(J37:K37)</f>
        <v>128</v>
      </c>
      <c r="M37" s="200">
        <v>116</v>
      </c>
      <c r="N37" s="200">
        <v>12</v>
      </c>
      <c r="O37" s="200">
        <v>128</v>
      </c>
      <c r="P37" s="200">
        <v>116</v>
      </c>
      <c r="Q37" s="200">
        <v>12</v>
      </c>
      <c r="R37" s="200">
        <v>128</v>
      </c>
      <c r="S37" s="22"/>
      <c r="T37" s="22"/>
      <c r="U37" s="22"/>
      <c r="V37" s="22"/>
    </row>
    <row r="38" spans="1:22" s="23" customFormat="1" ht="15.75">
      <c r="A38" s="69">
        <v>27</v>
      </c>
      <c r="B38" s="212" t="s">
        <v>61</v>
      </c>
      <c r="C38" s="198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2"/>
      <c r="T38" s="22"/>
      <c r="U38" s="22"/>
      <c r="V38" s="22"/>
    </row>
    <row r="39" spans="1:22" s="23" customFormat="1" ht="15.75">
      <c r="A39" s="69">
        <v>28</v>
      </c>
      <c r="B39" s="212" t="s">
        <v>62</v>
      </c>
      <c r="C39" s="231" t="s">
        <v>300</v>
      </c>
      <c r="D39" s="197">
        <v>27</v>
      </c>
      <c r="E39" s="197">
        <v>49</v>
      </c>
      <c r="F39" s="197">
        <v>260</v>
      </c>
      <c r="G39" s="197" t="s">
        <v>301</v>
      </c>
      <c r="H39" s="197">
        <v>105</v>
      </c>
      <c r="I39" s="197" t="s">
        <v>302</v>
      </c>
      <c r="J39" s="197">
        <v>7</v>
      </c>
      <c r="K39" s="197">
        <v>41</v>
      </c>
      <c r="L39" s="197">
        <v>48</v>
      </c>
      <c r="M39" s="197">
        <v>7</v>
      </c>
      <c r="N39" s="197">
        <v>41</v>
      </c>
      <c r="O39" s="197">
        <v>48</v>
      </c>
      <c r="P39" s="197">
        <v>7</v>
      </c>
      <c r="Q39" s="200">
        <v>1</v>
      </c>
      <c r="R39" s="197">
        <v>8</v>
      </c>
      <c r="S39" s="22"/>
      <c r="T39" s="22"/>
      <c r="U39" s="22"/>
      <c r="V39" s="22"/>
    </row>
    <row r="40" spans="1:22" s="23" customFormat="1" ht="15.75">
      <c r="A40" s="69">
        <v>29</v>
      </c>
      <c r="B40" s="212" t="s">
        <v>63</v>
      </c>
      <c r="C40" s="196"/>
      <c r="D40" s="196">
        <v>304</v>
      </c>
      <c r="E40" s="196">
        <v>73</v>
      </c>
      <c r="F40" s="196">
        <f>E40+D40+C40</f>
        <v>377</v>
      </c>
      <c r="G40" s="196">
        <v>367</v>
      </c>
      <c r="H40" s="196">
        <v>200</v>
      </c>
      <c r="I40" s="196">
        <f>G40+H40</f>
        <v>567</v>
      </c>
      <c r="J40" s="196">
        <v>0</v>
      </c>
      <c r="K40" s="196">
        <v>0</v>
      </c>
      <c r="L40" s="196">
        <f>J40+K40</f>
        <v>0</v>
      </c>
      <c r="M40" s="196">
        <v>0</v>
      </c>
      <c r="N40" s="196">
        <v>0</v>
      </c>
      <c r="O40" s="196">
        <f>M40+N40</f>
        <v>0</v>
      </c>
      <c r="P40" s="196">
        <v>0</v>
      </c>
      <c r="Q40" s="196">
        <v>0</v>
      </c>
      <c r="R40" s="196">
        <f>P40+Q40</f>
        <v>0</v>
      </c>
      <c r="S40" s="22"/>
      <c r="T40" s="22"/>
      <c r="U40" s="22"/>
      <c r="V40" s="22"/>
    </row>
    <row r="41" spans="1:22" s="23" customFormat="1" ht="15.75">
      <c r="A41" s="69">
        <v>30</v>
      </c>
      <c r="B41" s="212" t="s">
        <v>64</v>
      </c>
      <c r="C41" s="198">
        <v>405</v>
      </c>
      <c r="D41" s="206">
        <v>245</v>
      </c>
      <c r="E41" s="206">
        <v>37</v>
      </c>
      <c r="F41" s="206">
        <v>687</v>
      </c>
      <c r="G41" s="206">
        <v>3192</v>
      </c>
      <c r="H41" s="206">
        <v>189</v>
      </c>
      <c r="I41" s="206">
        <v>3381</v>
      </c>
      <c r="J41" s="206">
        <v>3100</v>
      </c>
      <c r="K41" s="206">
        <v>167</v>
      </c>
      <c r="L41" s="206">
        <f>J41+K41</f>
        <v>3267</v>
      </c>
      <c r="M41" s="206">
        <v>2934</v>
      </c>
      <c r="N41" s="206">
        <v>157</v>
      </c>
      <c r="O41" s="206">
        <f>M41+N41</f>
        <v>3091</v>
      </c>
      <c r="P41" s="206">
        <v>0</v>
      </c>
      <c r="Q41" s="206">
        <v>90</v>
      </c>
      <c r="R41" s="206">
        <f>P41+Q41</f>
        <v>90</v>
      </c>
      <c r="S41" s="22"/>
      <c r="T41" s="22"/>
      <c r="U41" s="22"/>
      <c r="V41" s="22"/>
    </row>
    <row r="42" spans="1:22" s="23" customFormat="1" ht="16.5" customHeight="1">
      <c r="A42" s="69">
        <v>31</v>
      </c>
      <c r="B42" s="212" t="s">
        <v>65</v>
      </c>
      <c r="C42" s="198">
        <v>46</v>
      </c>
      <c r="D42" s="198">
        <v>122</v>
      </c>
      <c r="E42" s="198">
        <v>101</v>
      </c>
      <c r="F42" s="206">
        <v>269</v>
      </c>
      <c r="G42" s="198">
        <v>373</v>
      </c>
      <c r="H42" s="198">
        <v>147</v>
      </c>
      <c r="I42" s="206">
        <v>520</v>
      </c>
      <c r="J42" s="198">
        <v>58</v>
      </c>
      <c r="K42" s="198">
        <v>3</v>
      </c>
      <c r="L42" s="206">
        <v>61</v>
      </c>
      <c r="M42" s="198">
        <v>38</v>
      </c>
      <c r="N42" s="198">
        <v>3</v>
      </c>
      <c r="O42" s="198">
        <v>41</v>
      </c>
      <c r="P42" s="206">
        <v>22</v>
      </c>
      <c r="Q42" s="198">
        <v>2</v>
      </c>
      <c r="R42" s="198">
        <v>24</v>
      </c>
      <c r="S42" s="22"/>
      <c r="T42" s="22"/>
      <c r="U42" s="22"/>
      <c r="V42" s="22"/>
    </row>
    <row r="43" spans="1:22" s="23" customFormat="1" ht="15.75">
      <c r="A43" s="69">
        <v>32</v>
      </c>
      <c r="B43" s="212" t="s">
        <v>66</v>
      </c>
      <c r="C43" s="206"/>
      <c r="D43" s="206">
        <v>15</v>
      </c>
      <c r="E43" s="206">
        <v>113</v>
      </c>
      <c r="F43" s="206">
        <f aca="true" t="shared" si="0" ref="F43:F75">SUM(C43:E43)</f>
        <v>128</v>
      </c>
      <c r="G43" s="206"/>
      <c r="H43" s="206"/>
      <c r="I43" s="206">
        <f aca="true" t="shared" si="1" ref="I43:I51">SUM(G43:H43)</f>
        <v>0</v>
      </c>
      <c r="J43" s="206"/>
      <c r="K43" s="206"/>
      <c r="L43" s="206">
        <f aca="true" t="shared" si="2" ref="L43:L54">SUM(J43:K43)</f>
        <v>0</v>
      </c>
      <c r="M43" s="206"/>
      <c r="N43" s="206"/>
      <c r="O43" s="206">
        <f aca="true" t="shared" si="3" ref="O43:O54">SUM(M43:N43)</f>
        <v>0</v>
      </c>
      <c r="P43" s="206"/>
      <c r="Q43" s="206"/>
      <c r="R43" s="206">
        <f aca="true" t="shared" si="4" ref="R43:R69">SUM(P43:Q43)</f>
        <v>0</v>
      </c>
      <c r="S43" s="22"/>
      <c r="T43" s="22"/>
      <c r="U43" s="22"/>
      <c r="V43" s="22"/>
    </row>
    <row r="44" spans="1:22" s="23" customFormat="1" ht="15.75">
      <c r="A44" s="69">
        <v>33</v>
      </c>
      <c r="B44" s="212" t="s">
        <v>67</v>
      </c>
      <c r="C44" s="229">
        <v>26</v>
      </c>
      <c r="D44" s="229">
        <v>17</v>
      </c>
      <c r="E44" s="229">
        <v>58</v>
      </c>
      <c r="F44" s="206">
        <f t="shared" si="0"/>
        <v>101</v>
      </c>
      <c r="G44" s="245">
        <v>867</v>
      </c>
      <c r="H44" s="229">
        <v>20</v>
      </c>
      <c r="I44" s="206">
        <f t="shared" si="1"/>
        <v>887</v>
      </c>
      <c r="J44" s="229">
        <v>334</v>
      </c>
      <c r="K44" s="229">
        <v>0</v>
      </c>
      <c r="L44" s="206">
        <f t="shared" si="2"/>
        <v>334</v>
      </c>
      <c r="M44" s="229">
        <v>334</v>
      </c>
      <c r="N44" s="229">
        <v>0</v>
      </c>
      <c r="O44" s="206">
        <f t="shared" si="3"/>
        <v>334</v>
      </c>
      <c r="P44" s="229">
        <v>334</v>
      </c>
      <c r="Q44" s="229">
        <v>0</v>
      </c>
      <c r="R44" s="206">
        <f t="shared" si="4"/>
        <v>334</v>
      </c>
      <c r="S44" s="22"/>
      <c r="T44" s="22"/>
      <c r="U44" s="22"/>
      <c r="V44" s="22"/>
    </row>
    <row r="45" spans="1:22" s="23" customFormat="1" ht="15.75">
      <c r="A45" s="69">
        <v>34</v>
      </c>
      <c r="B45" s="212" t="s">
        <v>68</v>
      </c>
      <c r="C45" s="198">
        <v>0</v>
      </c>
      <c r="D45" s="198">
        <v>25</v>
      </c>
      <c r="E45" s="198">
        <v>70</v>
      </c>
      <c r="F45" s="206">
        <f t="shared" si="0"/>
        <v>95</v>
      </c>
      <c r="G45" s="198">
        <v>31</v>
      </c>
      <c r="H45" s="198">
        <v>116</v>
      </c>
      <c r="I45" s="206">
        <f t="shared" si="1"/>
        <v>147</v>
      </c>
      <c r="J45" s="198">
        <v>11</v>
      </c>
      <c r="K45" s="198">
        <v>0</v>
      </c>
      <c r="L45" s="206">
        <f t="shared" si="2"/>
        <v>11</v>
      </c>
      <c r="M45" s="198">
        <v>11</v>
      </c>
      <c r="N45" s="198">
        <v>0</v>
      </c>
      <c r="O45" s="206">
        <f t="shared" si="3"/>
        <v>11</v>
      </c>
      <c r="P45" s="198">
        <v>11</v>
      </c>
      <c r="Q45" s="198">
        <v>0</v>
      </c>
      <c r="R45" s="206">
        <f t="shared" si="4"/>
        <v>11</v>
      </c>
      <c r="S45" s="22"/>
      <c r="T45" s="22"/>
      <c r="U45" s="22"/>
      <c r="V45" s="22"/>
    </row>
    <row r="46" spans="1:22" s="23" customFormat="1" ht="15.75">
      <c r="A46" s="69">
        <v>35</v>
      </c>
      <c r="B46" s="212" t="s">
        <v>69</v>
      </c>
      <c r="C46" s="198">
        <v>0</v>
      </c>
      <c r="D46" s="198">
        <v>13</v>
      </c>
      <c r="E46" s="198">
        <v>46</v>
      </c>
      <c r="F46" s="206">
        <f t="shared" si="0"/>
        <v>59</v>
      </c>
      <c r="G46" s="198">
        <v>0</v>
      </c>
      <c r="H46" s="198">
        <v>266</v>
      </c>
      <c r="I46" s="206">
        <f t="shared" si="1"/>
        <v>266</v>
      </c>
      <c r="J46" s="198">
        <v>10</v>
      </c>
      <c r="K46" s="198">
        <v>0</v>
      </c>
      <c r="L46" s="206">
        <f t="shared" si="2"/>
        <v>10</v>
      </c>
      <c r="M46" s="198">
        <v>10</v>
      </c>
      <c r="N46" s="198">
        <v>0</v>
      </c>
      <c r="O46" s="206">
        <f t="shared" si="3"/>
        <v>10</v>
      </c>
      <c r="P46" s="198">
        <v>0</v>
      </c>
      <c r="Q46" s="198">
        <v>0</v>
      </c>
      <c r="R46" s="206">
        <f t="shared" si="4"/>
        <v>0</v>
      </c>
      <c r="S46" s="22"/>
      <c r="T46" s="22"/>
      <c r="U46" s="22"/>
      <c r="V46" s="22"/>
    </row>
    <row r="47" spans="1:22" s="23" customFormat="1" ht="15.75">
      <c r="A47" s="69">
        <v>36</v>
      </c>
      <c r="B47" s="212" t="s">
        <v>70</v>
      </c>
      <c r="C47" s="231" t="s">
        <v>250</v>
      </c>
      <c r="D47" s="233">
        <v>13</v>
      </c>
      <c r="E47" s="233">
        <v>47</v>
      </c>
      <c r="F47" s="206">
        <f t="shared" si="0"/>
        <v>60</v>
      </c>
      <c r="G47" s="233">
        <v>653</v>
      </c>
      <c r="H47" s="233">
        <v>76</v>
      </c>
      <c r="I47" s="206">
        <f t="shared" si="1"/>
        <v>729</v>
      </c>
      <c r="J47" s="233">
        <v>45</v>
      </c>
      <c r="K47" s="233">
        <v>3</v>
      </c>
      <c r="L47" s="206">
        <f t="shared" si="2"/>
        <v>48</v>
      </c>
      <c r="M47" s="233">
        <v>45</v>
      </c>
      <c r="N47" s="233">
        <v>3</v>
      </c>
      <c r="O47" s="206">
        <f t="shared" si="3"/>
        <v>48</v>
      </c>
      <c r="P47" s="233">
        <v>45</v>
      </c>
      <c r="Q47" s="233">
        <v>3</v>
      </c>
      <c r="R47" s="206">
        <f t="shared" si="4"/>
        <v>48</v>
      </c>
      <c r="S47" s="22"/>
      <c r="T47" s="22"/>
      <c r="U47" s="22"/>
      <c r="V47" s="22"/>
    </row>
    <row r="48" spans="1:22" s="23" customFormat="1" ht="15.75">
      <c r="A48" s="69">
        <v>37</v>
      </c>
      <c r="B48" s="212" t="s">
        <v>71</v>
      </c>
      <c r="C48" s="197">
        <v>0</v>
      </c>
      <c r="D48" s="221">
        <v>53</v>
      </c>
      <c r="E48" s="221">
        <v>76</v>
      </c>
      <c r="F48" s="206">
        <f t="shared" si="0"/>
        <v>129</v>
      </c>
      <c r="G48" s="198">
        <v>153</v>
      </c>
      <c r="H48" s="198">
        <v>120</v>
      </c>
      <c r="I48" s="206">
        <f t="shared" si="1"/>
        <v>273</v>
      </c>
      <c r="J48" s="197">
        <v>0</v>
      </c>
      <c r="K48" s="197">
        <v>16</v>
      </c>
      <c r="L48" s="206">
        <f t="shared" si="2"/>
        <v>16</v>
      </c>
      <c r="M48" s="197">
        <v>0</v>
      </c>
      <c r="N48" s="197">
        <v>16</v>
      </c>
      <c r="O48" s="206">
        <f t="shared" si="3"/>
        <v>16</v>
      </c>
      <c r="P48" s="197"/>
      <c r="Q48" s="197">
        <v>16</v>
      </c>
      <c r="R48" s="206">
        <f t="shared" si="4"/>
        <v>16</v>
      </c>
      <c r="S48" s="22"/>
      <c r="T48" s="22"/>
      <c r="U48" s="22"/>
      <c r="V48" s="22"/>
    </row>
    <row r="49" spans="1:22" s="23" customFormat="1" ht="15.75">
      <c r="A49" s="69">
        <v>38</v>
      </c>
      <c r="B49" s="212" t="s">
        <v>72</v>
      </c>
      <c r="C49" s="198">
        <v>129</v>
      </c>
      <c r="D49" s="198">
        <v>31</v>
      </c>
      <c r="E49" s="198">
        <v>114</v>
      </c>
      <c r="F49" s="206">
        <f t="shared" si="0"/>
        <v>274</v>
      </c>
      <c r="G49" s="198">
        <v>116</v>
      </c>
      <c r="H49" s="198">
        <v>79</v>
      </c>
      <c r="I49" s="206">
        <f t="shared" si="1"/>
        <v>195</v>
      </c>
      <c r="J49" s="198">
        <v>9</v>
      </c>
      <c r="K49" s="198">
        <v>0</v>
      </c>
      <c r="L49" s="206">
        <f t="shared" si="2"/>
        <v>9</v>
      </c>
      <c r="M49" s="198">
        <v>9</v>
      </c>
      <c r="N49" s="198">
        <v>0</v>
      </c>
      <c r="O49" s="206">
        <f t="shared" si="3"/>
        <v>9</v>
      </c>
      <c r="P49" s="198">
        <v>9</v>
      </c>
      <c r="Q49" s="198">
        <v>0</v>
      </c>
      <c r="R49" s="206">
        <f t="shared" si="4"/>
        <v>9</v>
      </c>
      <c r="S49" s="22"/>
      <c r="T49" s="22"/>
      <c r="U49" s="22"/>
      <c r="V49" s="22"/>
    </row>
    <row r="50" spans="1:22" s="23" customFormat="1" ht="15.75">
      <c r="A50" s="69">
        <v>39</v>
      </c>
      <c r="B50" s="212" t="s">
        <v>73</v>
      </c>
      <c r="C50" s="197" t="s">
        <v>249</v>
      </c>
      <c r="D50" s="197">
        <v>128</v>
      </c>
      <c r="E50" s="197">
        <v>60</v>
      </c>
      <c r="F50" s="206">
        <f t="shared" si="0"/>
        <v>188</v>
      </c>
      <c r="G50" s="197">
        <v>358</v>
      </c>
      <c r="H50" s="197">
        <v>124</v>
      </c>
      <c r="I50" s="206">
        <f t="shared" si="1"/>
        <v>482</v>
      </c>
      <c r="J50" s="197">
        <v>41</v>
      </c>
      <c r="K50" s="197">
        <v>3</v>
      </c>
      <c r="L50" s="206">
        <f t="shared" si="2"/>
        <v>44</v>
      </c>
      <c r="M50" s="197">
        <v>41</v>
      </c>
      <c r="N50" s="197">
        <v>3</v>
      </c>
      <c r="O50" s="206">
        <f t="shared" si="3"/>
        <v>44</v>
      </c>
      <c r="P50" s="197">
        <v>41</v>
      </c>
      <c r="Q50" s="197">
        <v>3</v>
      </c>
      <c r="R50" s="206">
        <f t="shared" si="4"/>
        <v>44</v>
      </c>
      <c r="S50" s="22"/>
      <c r="T50" s="22"/>
      <c r="U50" s="22"/>
      <c r="V50" s="22"/>
    </row>
    <row r="51" spans="1:22" s="23" customFormat="1" ht="15.75">
      <c r="A51" s="69">
        <v>40</v>
      </c>
      <c r="B51" s="212" t="s">
        <v>74</v>
      </c>
      <c r="C51" s="198">
        <v>50</v>
      </c>
      <c r="D51" s="198">
        <v>28</v>
      </c>
      <c r="E51" s="198">
        <v>28</v>
      </c>
      <c r="F51" s="206">
        <f t="shared" si="0"/>
        <v>106</v>
      </c>
      <c r="G51" s="198">
        <v>292</v>
      </c>
      <c r="H51" s="198">
        <v>78</v>
      </c>
      <c r="I51" s="206">
        <f t="shared" si="1"/>
        <v>370</v>
      </c>
      <c r="J51" s="198">
        <v>5</v>
      </c>
      <c r="K51" s="198">
        <v>26</v>
      </c>
      <c r="L51" s="206">
        <f t="shared" si="2"/>
        <v>31</v>
      </c>
      <c r="M51" s="198">
        <v>5</v>
      </c>
      <c r="N51" s="198">
        <v>26</v>
      </c>
      <c r="O51" s="206">
        <f t="shared" si="3"/>
        <v>31</v>
      </c>
      <c r="P51" s="198">
        <v>5</v>
      </c>
      <c r="Q51" s="198">
        <v>26</v>
      </c>
      <c r="R51" s="206">
        <f t="shared" si="4"/>
        <v>31</v>
      </c>
      <c r="S51" s="22"/>
      <c r="T51" s="22"/>
      <c r="U51" s="22"/>
      <c r="V51" s="22"/>
    </row>
    <row r="52" spans="1:22" s="24" customFormat="1" ht="15.75">
      <c r="A52" s="69">
        <v>41</v>
      </c>
      <c r="B52" s="212" t="s">
        <v>75</v>
      </c>
      <c r="C52" s="198">
        <v>2484</v>
      </c>
      <c r="D52" s="198">
        <v>732</v>
      </c>
      <c r="E52" s="198">
        <v>325</v>
      </c>
      <c r="F52" s="206">
        <f t="shared" si="0"/>
        <v>3541</v>
      </c>
      <c r="G52" s="198">
        <v>7600</v>
      </c>
      <c r="H52" s="198">
        <v>1100</v>
      </c>
      <c r="I52" s="206">
        <v>8700</v>
      </c>
      <c r="J52" s="198">
        <v>84</v>
      </c>
      <c r="K52" s="198">
        <v>96</v>
      </c>
      <c r="L52" s="206">
        <f t="shared" si="2"/>
        <v>180</v>
      </c>
      <c r="M52" s="198">
        <v>84</v>
      </c>
      <c r="N52" s="198">
        <v>96</v>
      </c>
      <c r="O52" s="206">
        <f t="shared" si="3"/>
        <v>180</v>
      </c>
      <c r="P52" s="198">
        <v>84</v>
      </c>
      <c r="Q52" s="198">
        <v>31</v>
      </c>
      <c r="R52" s="206">
        <f t="shared" si="4"/>
        <v>115</v>
      </c>
      <c r="S52" s="22"/>
      <c r="T52" s="22"/>
      <c r="U52" s="22"/>
      <c r="V52" s="22"/>
    </row>
    <row r="53" spans="1:22" s="23" customFormat="1" ht="15.75">
      <c r="A53" s="69">
        <v>42</v>
      </c>
      <c r="B53" s="212" t="s">
        <v>76</v>
      </c>
      <c r="C53" s="198">
        <v>290</v>
      </c>
      <c r="D53" s="198">
        <v>43</v>
      </c>
      <c r="E53" s="198">
        <v>51</v>
      </c>
      <c r="F53" s="206">
        <f t="shared" si="0"/>
        <v>384</v>
      </c>
      <c r="G53" s="198">
        <v>394</v>
      </c>
      <c r="H53" s="198">
        <v>50</v>
      </c>
      <c r="I53" s="206">
        <f>SUM(G53:H53)</f>
        <v>444</v>
      </c>
      <c r="J53" s="198">
        <v>56</v>
      </c>
      <c r="K53" s="198">
        <v>8</v>
      </c>
      <c r="L53" s="206">
        <f t="shared" si="2"/>
        <v>64</v>
      </c>
      <c r="M53" s="198">
        <v>61</v>
      </c>
      <c r="N53" s="198">
        <v>8</v>
      </c>
      <c r="O53" s="206">
        <f t="shared" si="3"/>
        <v>69</v>
      </c>
      <c r="P53" s="198">
        <v>52</v>
      </c>
      <c r="Q53" s="198">
        <v>8</v>
      </c>
      <c r="R53" s="206">
        <f t="shared" si="4"/>
        <v>60</v>
      </c>
      <c r="S53" s="22"/>
      <c r="T53" s="22"/>
      <c r="U53" s="22"/>
      <c r="V53" s="22"/>
    </row>
    <row r="54" spans="1:22" s="23" customFormat="1" ht="15.75">
      <c r="A54" s="69">
        <v>43</v>
      </c>
      <c r="B54" s="212" t="s">
        <v>77</v>
      </c>
      <c r="C54" s="185"/>
      <c r="D54" s="233">
        <v>48</v>
      </c>
      <c r="E54" s="233">
        <v>104</v>
      </c>
      <c r="F54" s="206">
        <f t="shared" si="0"/>
        <v>152</v>
      </c>
      <c r="G54" s="233">
        <f>1476-531</f>
        <v>945</v>
      </c>
      <c r="H54" s="233">
        <v>531</v>
      </c>
      <c r="I54" s="206">
        <f>SUM(G54:H54)</f>
        <v>1476</v>
      </c>
      <c r="J54" s="237">
        <v>194</v>
      </c>
      <c r="K54" s="237">
        <v>4</v>
      </c>
      <c r="L54" s="206">
        <f t="shared" si="2"/>
        <v>198</v>
      </c>
      <c r="M54" s="237">
        <f>J54</f>
        <v>194</v>
      </c>
      <c r="N54" s="237">
        <v>4</v>
      </c>
      <c r="O54" s="206">
        <f t="shared" si="3"/>
        <v>198</v>
      </c>
      <c r="P54" s="237">
        <f>M54</f>
        <v>194</v>
      </c>
      <c r="Q54" s="237">
        <f>N54</f>
        <v>4</v>
      </c>
      <c r="R54" s="206">
        <f t="shared" si="4"/>
        <v>198</v>
      </c>
      <c r="S54" s="22"/>
      <c r="T54" s="22"/>
      <c r="U54" s="22"/>
      <c r="V54" s="22"/>
    </row>
    <row r="55" spans="1:22" s="187" customFormat="1" ht="15.75">
      <c r="A55" s="69">
        <v>44</v>
      </c>
      <c r="B55" s="212" t="s">
        <v>78</v>
      </c>
      <c r="C55" s="246" t="s">
        <v>256</v>
      </c>
      <c r="D55" s="238">
        <v>123</v>
      </c>
      <c r="E55" s="238">
        <v>105</v>
      </c>
      <c r="F55" s="206">
        <f t="shared" si="0"/>
        <v>228</v>
      </c>
      <c r="G55" s="238" t="s">
        <v>257</v>
      </c>
      <c r="H55" s="238" t="s">
        <v>258</v>
      </c>
      <c r="I55" s="206">
        <v>1264</v>
      </c>
      <c r="J55" s="238" t="s">
        <v>198</v>
      </c>
      <c r="K55" s="238">
        <v>0</v>
      </c>
      <c r="L55" s="206">
        <v>28</v>
      </c>
      <c r="M55" s="238" t="s">
        <v>198</v>
      </c>
      <c r="N55" s="238">
        <v>0</v>
      </c>
      <c r="O55" s="206">
        <v>28</v>
      </c>
      <c r="P55" s="238" t="s">
        <v>198</v>
      </c>
      <c r="Q55" s="238">
        <v>0</v>
      </c>
      <c r="R55" s="206">
        <f t="shared" si="4"/>
        <v>0</v>
      </c>
      <c r="S55" s="186"/>
      <c r="T55" s="186"/>
      <c r="U55" s="186"/>
      <c r="V55" s="186"/>
    </row>
    <row r="56" spans="1:22" s="24" customFormat="1" ht="15.75">
      <c r="A56" s="69">
        <v>45</v>
      </c>
      <c r="B56" s="212" t="s">
        <v>79</v>
      </c>
      <c r="C56" s="198">
        <v>0</v>
      </c>
      <c r="D56" s="198">
        <v>11</v>
      </c>
      <c r="E56" s="198">
        <v>38</v>
      </c>
      <c r="F56" s="206">
        <f t="shared" si="0"/>
        <v>49</v>
      </c>
      <c r="G56" s="198">
        <v>50</v>
      </c>
      <c r="H56" s="198">
        <v>55</v>
      </c>
      <c r="I56" s="206">
        <f aca="true" t="shared" si="5" ref="I56:I65">SUM(G56:H56)</f>
        <v>105</v>
      </c>
      <c r="J56" s="198">
        <v>15</v>
      </c>
      <c r="K56" s="198">
        <v>7</v>
      </c>
      <c r="L56" s="206">
        <f aca="true" t="shared" si="6" ref="L56:L65">SUM(J56:K56)</f>
        <v>22</v>
      </c>
      <c r="M56" s="198">
        <v>15</v>
      </c>
      <c r="N56" s="198">
        <v>0</v>
      </c>
      <c r="O56" s="206">
        <f>SUM(M56:N56)</f>
        <v>15</v>
      </c>
      <c r="P56" s="198">
        <v>15</v>
      </c>
      <c r="Q56" s="198">
        <v>7</v>
      </c>
      <c r="R56" s="206">
        <f t="shared" si="4"/>
        <v>22</v>
      </c>
      <c r="S56" s="29"/>
      <c r="T56" s="29"/>
      <c r="U56" s="29"/>
      <c r="V56" s="29"/>
    </row>
    <row r="57" spans="1:22" s="23" customFormat="1" ht="15.75">
      <c r="A57" s="69">
        <v>46</v>
      </c>
      <c r="B57" s="212" t="s">
        <v>80</v>
      </c>
      <c r="C57" s="198">
        <v>232</v>
      </c>
      <c r="D57" s="198">
        <v>54</v>
      </c>
      <c r="E57" s="198">
        <v>29</v>
      </c>
      <c r="F57" s="206">
        <f t="shared" si="0"/>
        <v>315</v>
      </c>
      <c r="G57" s="198">
        <v>327</v>
      </c>
      <c r="H57" s="198">
        <v>88</v>
      </c>
      <c r="I57" s="206">
        <f t="shared" si="5"/>
        <v>415</v>
      </c>
      <c r="J57" s="198">
        <v>24</v>
      </c>
      <c r="K57" s="198">
        <v>81</v>
      </c>
      <c r="L57" s="206">
        <f t="shared" si="6"/>
        <v>105</v>
      </c>
      <c r="M57" s="198">
        <v>24</v>
      </c>
      <c r="N57" s="198">
        <v>81</v>
      </c>
      <c r="O57" s="206">
        <v>105</v>
      </c>
      <c r="P57" s="198">
        <v>24</v>
      </c>
      <c r="Q57" s="198">
        <v>81</v>
      </c>
      <c r="R57" s="206">
        <f t="shared" si="4"/>
        <v>105</v>
      </c>
      <c r="S57" s="22"/>
      <c r="T57" s="22"/>
      <c r="U57" s="22"/>
      <c r="V57" s="22"/>
    </row>
    <row r="58" spans="1:22" s="23" customFormat="1" ht="15.75">
      <c r="A58" s="69">
        <v>47</v>
      </c>
      <c r="B58" s="212" t="s">
        <v>81</v>
      </c>
      <c r="C58" s="198">
        <v>306</v>
      </c>
      <c r="D58" s="198">
        <v>75</v>
      </c>
      <c r="E58" s="198">
        <v>52</v>
      </c>
      <c r="F58" s="206">
        <f t="shared" si="0"/>
        <v>433</v>
      </c>
      <c r="G58" s="198">
        <v>347</v>
      </c>
      <c r="H58" s="198">
        <v>130</v>
      </c>
      <c r="I58" s="206">
        <f t="shared" si="5"/>
        <v>477</v>
      </c>
      <c r="J58" s="198">
        <v>9</v>
      </c>
      <c r="K58" s="198">
        <v>90</v>
      </c>
      <c r="L58" s="206">
        <f t="shared" si="6"/>
        <v>99</v>
      </c>
      <c r="M58" s="198">
        <v>9</v>
      </c>
      <c r="N58" s="198">
        <v>90</v>
      </c>
      <c r="O58" s="206">
        <f aca="true" t="shared" si="7" ref="O58:O64">SUM(M58:N58)</f>
        <v>99</v>
      </c>
      <c r="P58" s="198">
        <v>9</v>
      </c>
      <c r="Q58" s="198">
        <v>90</v>
      </c>
      <c r="R58" s="206">
        <f t="shared" si="4"/>
        <v>99</v>
      </c>
      <c r="S58" s="22"/>
      <c r="T58" s="22"/>
      <c r="U58" s="22"/>
      <c r="V58" s="22"/>
    </row>
    <row r="59" spans="1:22" s="24" customFormat="1" ht="15.75">
      <c r="A59" s="69">
        <v>48</v>
      </c>
      <c r="B59" s="212" t="s">
        <v>82</v>
      </c>
      <c r="C59" s="198"/>
      <c r="D59" s="198"/>
      <c r="E59" s="198"/>
      <c r="F59" s="206">
        <f t="shared" si="0"/>
        <v>0</v>
      </c>
      <c r="G59" s="198"/>
      <c r="H59" s="198"/>
      <c r="I59" s="206">
        <f t="shared" si="5"/>
        <v>0</v>
      </c>
      <c r="J59" s="198"/>
      <c r="K59" s="198"/>
      <c r="L59" s="206">
        <f t="shared" si="6"/>
        <v>0</v>
      </c>
      <c r="M59" s="198"/>
      <c r="N59" s="198"/>
      <c r="O59" s="206">
        <f t="shared" si="7"/>
        <v>0</v>
      </c>
      <c r="P59" s="198"/>
      <c r="Q59" s="198"/>
      <c r="R59" s="206">
        <f t="shared" si="4"/>
        <v>0</v>
      </c>
      <c r="S59" s="29"/>
      <c r="T59" s="29"/>
      <c r="U59" s="29"/>
      <c r="V59" s="29"/>
    </row>
    <row r="60" spans="1:22" s="23" customFormat="1" ht="15.75">
      <c r="A60" s="69">
        <v>49</v>
      </c>
      <c r="B60" s="212" t="s">
        <v>83</v>
      </c>
      <c r="C60" s="198">
        <v>980</v>
      </c>
      <c r="D60" s="198">
        <v>162</v>
      </c>
      <c r="E60" s="198">
        <v>94</v>
      </c>
      <c r="F60" s="206">
        <f t="shared" si="0"/>
        <v>1236</v>
      </c>
      <c r="G60" s="198">
        <v>1605</v>
      </c>
      <c r="H60" s="198">
        <v>214</v>
      </c>
      <c r="I60" s="206">
        <f t="shared" si="5"/>
        <v>1819</v>
      </c>
      <c r="J60" s="198">
        <v>33</v>
      </c>
      <c r="K60" s="198">
        <v>0</v>
      </c>
      <c r="L60" s="206">
        <f t="shared" si="6"/>
        <v>33</v>
      </c>
      <c r="M60" s="198">
        <v>31</v>
      </c>
      <c r="N60" s="198">
        <v>0</v>
      </c>
      <c r="O60" s="206">
        <f t="shared" si="7"/>
        <v>31</v>
      </c>
      <c r="P60" s="198">
        <v>30</v>
      </c>
      <c r="Q60" s="198">
        <v>0</v>
      </c>
      <c r="R60" s="206">
        <f t="shared" si="4"/>
        <v>30</v>
      </c>
      <c r="S60" s="22"/>
      <c r="T60" s="22"/>
      <c r="U60" s="22"/>
      <c r="V60" s="22"/>
    </row>
    <row r="61" spans="1:22" s="23" customFormat="1" ht="15.75">
      <c r="A61" s="69">
        <v>50</v>
      </c>
      <c r="B61" s="212" t="s">
        <v>84</v>
      </c>
      <c r="C61" s="231" t="s">
        <v>280</v>
      </c>
      <c r="D61" s="233">
        <v>231</v>
      </c>
      <c r="E61" s="233">
        <v>41</v>
      </c>
      <c r="F61" s="206">
        <f t="shared" si="0"/>
        <v>272</v>
      </c>
      <c r="G61" s="233">
        <v>421</v>
      </c>
      <c r="H61" s="233">
        <v>32</v>
      </c>
      <c r="I61" s="206">
        <f t="shared" si="5"/>
        <v>453</v>
      </c>
      <c r="J61" s="233">
        <v>11</v>
      </c>
      <c r="K61" s="233">
        <v>2</v>
      </c>
      <c r="L61" s="206">
        <f t="shared" si="6"/>
        <v>13</v>
      </c>
      <c r="M61" s="233">
        <v>11</v>
      </c>
      <c r="N61" s="233">
        <v>2</v>
      </c>
      <c r="O61" s="206">
        <f t="shared" si="7"/>
        <v>13</v>
      </c>
      <c r="P61" s="233">
        <v>11</v>
      </c>
      <c r="Q61" s="233">
        <v>2</v>
      </c>
      <c r="R61" s="206">
        <f t="shared" si="4"/>
        <v>13</v>
      </c>
      <c r="S61" s="22"/>
      <c r="T61" s="22"/>
      <c r="U61" s="22"/>
      <c r="V61" s="22"/>
    </row>
    <row r="62" spans="1:22" s="23" customFormat="1" ht="15.75">
      <c r="A62" s="69">
        <v>51</v>
      </c>
      <c r="B62" s="212" t="s">
        <v>85</v>
      </c>
      <c r="C62" s="198">
        <v>0</v>
      </c>
      <c r="D62" s="198">
        <v>0</v>
      </c>
      <c r="E62" s="198">
        <v>0</v>
      </c>
      <c r="F62" s="206">
        <v>0</v>
      </c>
      <c r="G62" s="198">
        <v>0</v>
      </c>
      <c r="H62" s="198">
        <v>110</v>
      </c>
      <c r="I62" s="206">
        <f t="shared" si="5"/>
        <v>110</v>
      </c>
      <c r="J62" s="198">
        <v>37</v>
      </c>
      <c r="K62" s="198">
        <v>2</v>
      </c>
      <c r="L62" s="206">
        <f t="shared" si="6"/>
        <v>39</v>
      </c>
      <c r="M62" s="198">
        <v>26</v>
      </c>
      <c r="N62" s="198">
        <v>0</v>
      </c>
      <c r="O62" s="206">
        <f t="shared" si="7"/>
        <v>26</v>
      </c>
      <c r="P62" s="198">
        <v>9</v>
      </c>
      <c r="Q62" s="198">
        <v>0</v>
      </c>
      <c r="R62" s="206">
        <f t="shared" si="4"/>
        <v>9</v>
      </c>
      <c r="S62" s="22"/>
      <c r="T62" s="22"/>
      <c r="U62" s="22"/>
      <c r="V62" s="22"/>
    </row>
    <row r="63" spans="1:22" s="23" customFormat="1" ht="15.75">
      <c r="A63" s="69">
        <v>52</v>
      </c>
      <c r="B63" s="212" t="s">
        <v>86</v>
      </c>
      <c r="C63" s="247">
        <v>0</v>
      </c>
      <c r="D63" s="202">
        <v>27</v>
      </c>
      <c r="E63" s="202">
        <v>37</v>
      </c>
      <c r="F63" s="206">
        <f t="shared" si="0"/>
        <v>64</v>
      </c>
      <c r="G63" s="202">
        <v>1138</v>
      </c>
      <c r="H63" s="202">
        <v>996</v>
      </c>
      <c r="I63" s="206">
        <f t="shared" si="5"/>
        <v>2134</v>
      </c>
      <c r="J63" s="202">
        <v>351</v>
      </c>
      <c r="K63" s="202">
        <v>25</v>
      </c>
      <c r="L63" s="206">
        <f t="shared" si="6"/>
        <v>376</v>
      </c>
      <c r="M63" s="202">
        <v>351</v>
      </c>
      <c r="N63" s="202">
        <v>25</v>
      </c>
      <c r="O63" s="206">
        <f t="shared" si="7"/>
        <v>376</v>
      </c>
      <c r="P63" s="202">
        <v>351</v>
      </c>
      <c r="Q63" s="202">
        <v>25</v>
      </c>
      <c r="R63" s="206">
        <f t="shared" si="4"/>
        <v>376</v>
      </c>
      <c r="S63" s="22"/>
      <c r="T63" s="22"/>
      <c r="U63" s="22"/>
      <c r="V63" s="22"/>
    </row>
    <row r="64" spans="1:22" s="24" customFormat="1" ht="15.75">
      <c r="A64" s="69">
        <v>53</v>
      </c>
      <c r="B64" s="212" t="s">
        <v>87</v>
      </c>
      <c r="C64" s="240">
        <v>31</v>
      </c>
      <c r="D64" s="240">
        <v>38</v>
      </c>
      <c r="E64" s="240">
        <v>90</v>
      </c>
      <c r="F64" s="206">
        <f t="shared" si="0"/>
        <v>159</v>
      </c>
      <c r="G64" s="240">
        <v>346</v>
      </c>
      <c r="H64" s="240">
        <v>147</v>
      </c>
      <c r="I64" s="206">
        <f t="shared" si="5"/>
        <v>493</v>
      </c>
      <c r="J64" s="240">
        <v>8</v>
      </c>
      <c r="K64" s="240">
        <v>8</v>
      </c>
      <c r="L64" s="206">
        <f t="shared" si="6"/>
        <v>16</v>
      </c>
      <c r="M64" s="240">
        <v>8</v>
      </c>
      <c r="N64" s="240">
        <v>8</v>
      </c>
      <c r="O64" s="206">
        <f t="shared" si="7"/>
        <v>16</v>
      </c>
      <c r="P64" s="240">
        <v>8</v>
      </c>
      <c r="Q64" s="240">
        <v>7</v>
      </c>
      <c r="R64" s="206">
        <f t="shared" si="4"/>
        <v>15</v>
      </c>
      <c r="S64" s="29"/>
      <c r="T64" s="29"/>
      <c r="U64" s="29"/>
      <c r="V64" s="29"/>
    </row>
    <row r="65" spans="1:22" s="23" customFormat="1" ht="15.75">
      <c r="A65" s="69">
        <v>54</v>
      </c>
      <c r="B65" s="212" t="s">
        <v>88</v>
      </c>
      <c r="C65" s="198">
        <v>395</v>
      </c>
      <c r="D65" s="198">
        <v>30</v>
      </c>
      <c r="E65" s="198">
        <v>22</v>
      </c>
      <c r="F65" s="206">
        <f t="shared" si="0"/>
        <v>447</v>
      </c>
      <c r="G65" s="198">
        <v>634</v>
      </c>
      <c r="H65" s="198">
        <v>22</v>
      </c>
      <c r="I65" s="206">
        <f t="shared" si="5"/>
        <v>656</v>
      </c>
      <c r="J65" s="198">
        <v>27</v>
      </c>
      <c r="K65" s="198">
        <v>0</v>
      </c>
      <c r="L65" s="206">
        <f t="shared" si="6"/>
        <v>27</v>
      </c>
      <c r="M65" s="198">
        <v>8</v>
      </c>
      <c r="N65" s="198">
        <v>0</v>
      </c>
      <c r="O65" s="206">
        <v>8</v>
      </c>
      <c r="P65" s="198">
        <v>7</v>
      </c>
      <c r="Q65" s="198">
        <v>0</v>
      </c>
      <c r="R65" s="206">
        <f t="shared" si="4"/>
        <v>7</v>
      </c>
      <c r="S65" s="22"/>
      <c r="T65" s="22"/>
      <c r="U65" s="22"/>
      <c r="V65" s="22"/>
    </row>
    <row r="66" spans="1:22" s="23" customFormat="1" ht="15.75">
      <c r="A66" s="69">
        <v>55</v>
      </c>
      <c r="B66" s="212" t="s">
        <v>89</v>
      </c>
      <c r="C66" s="198">
        <v>0</v>
      </c>
      <c r="D66" s="198">
        <v>43</v>
      </c>
      <c r="E66" s="198">
        <v>20</v>
      </c>
      <c r="F66" s="206">
        <f t="shared" si="0"/>
        <v>63</v>
      </c>
      <c r="G66" s="198">
        <v>1469</v>
      </c>
      <c r="H66" s="198">
        <v>232</v>
      </c>
      <c r="I66" s="206">
        <v>1701</v>
      </c>
      <c r="J66" s="198">
        <v>15</v>
      </c>
      <c r="K66" s="198">
        <v>7</v>
      </c>
      <c r="L66" s="206">
        <v>22</v>
      </c>
      <c r="M66" s="198">
        <v>15</v>
      </c>
      <c r="N66" s="198">
        <v>7</v>
      </c>
      <c r="O66" s="206">
        <f>SUM(M66:N66)</f>
        <v>22</v>
      </c>
      <c r="P66" s="198">
        <v>15</v>
      </c>
      <c r="Q66" s="198">
        <v>7</v>
      </c>
      <c r="R66" s="206">
        <f t="shared" si="4"/>
        <v>22</v>
      </c>
      <c r="S66" s="22"/>
      <c r="T66" s="22"/>
      <c r="U66" s="22"/>
      <c r="V66" s="22"/>
    </row>
    <row r="67" spans="1:22" s="23" customFormat="1" ht="15.75">
      <c r="A67" s="69">
        <v>56</v>
      </c>
      <c r="B67" s="212" t="s">
        <v>90</v>
      </c>
      <c r="C67" s="248">
        <v>85</v>
      </c>
      <c r="D67" s="200">
        <v>60</v>
      </c>
      <c r="E67" s="200">
        <v>84</v>
      </c>
      <c r="F67" s="206">
        <f t="shared" si="0"/>
        <v>229</v>
      </c>
      <c r="G67" s="200">
        <v>570</v>
      </c>
      <c r="H67" s="200">
        <v>642</v>
      </c>
      <c r="I67" s="206">
        <f>SUM(G67:H67)</f>
        <v>1212</v>
      </c>
      <c r="J67" s="200">
        <v>8</v>
      </c>
      <c r="K67" s="200">
        <v>25</v>
      </c>
      <c r="L67" s="206">
        <f>SUM(J67:K67)</f>
        <v>33</v>
      </c>
      <c r="M67" s="200">
        <v>6</v>
      </c>
      <c r="N67" s="200">
        <v>4</v>
      </c>
      <c r="O67" s="206">
        <f>SUM(M67:N67)</f>
        <v>10</v>
      </c>
      <c r="P67" s="200">
        <v>6</v>
      </c>
      <c r="Q67" s="200">
        <v>4</v>
      </c>
      <c r="R67" s="206">
        <f t="shared" si="4"/>
        <v>10</v>
      </c>
      <c r="S67" s="22"/>
      <c r="T67" s="22"/>
      <c r="U67" s="22"/>
      <c r="V67" s="22"/>
    </row>
    <row r="68" spans="1:22" s="23" customFormat="1" ht="15.75">
      <c r="A68" s="69">
        <v>57</v>
      </c>
      <c r="B68" s="212" t="s">
        <v>91</v>
      </c>
      <c r="C68" s="205">
        <v>244</v>
      </c>
      <c r="D68" s="205">
        <v>411</v>
      </c>
      <c r="E68" s="205">
        <v>134</v>
      </c>
      <c r="F68" s="205">
        <f>SUM(C68:E68)</f>
        <v>789</v>
      </c>
      <c r="G68" s="205">
        <v>411</v>
      </c>
      <c r="H68" s="205">
        <v>494</v>
      </c>
      <c r="I68" s="205">
        <f>SUM(G68:H68)</f>
        <v>905</v>
      </c>
      <c r="J68" s="205">
        <v>59</v>
      </c>
      <c r="K68" s="205">
        <v>27</v>
      </c>
      <c r="L68" s="205">
        <f>SUM(J68:K68)</f>
        <v>86</v>
      </c>
      <c r="M68" s="205">
        <v>59</v>
      </c>
      <c r="N68" s="205">
        <v>27</v>
      </c>
      <c r="O68" s="205">
        <f>SUM(M68:N68)</f>
        <v>86</v>
      </c>
      <c r="P68" s="205">
        <v>59</v>
      </c>
      <c r="Q68" s="205">
        <v>27</v>
      </c>
      <c r="R68" s="205">
        <f t="shared" si="4"/>
        <v>86</v>
      </c>
      <c r="S68" s="22"/>
      <c r="T68" s="22"/>
      <c r="U68" s="22"/>
      <c r="V68" s="22"/>
    </row>
    <row r="69" spans="1:22" s="23" customFormat="1" ht="15.75">
      <c r="A69" s="69">
        <v>58</v>
      </c>
      <c r="B69" s="212" t="s">
        <v>92</v>
      </c>
      <c r="C69" s="198">
        <v>591</v>
      </c>
      <c r="D69" s="198">
        <v>0</v>
      </c>
      <c r="E69" s="198">
        <v>83</v>
      </c>
      <c r="F69" s="206">
        <f t="shared" si="0"/>
        <v>674</v>
      </c>
      <c r="G69" s="198">
        <v>713</v>
      </c>
      <c r="H69" s="198">
        <v>165</v>
      </c>
      <c r="I69" s="206">
        <f>SUM(G69:H69)</f>
        <v>878</v>
      </c>
      <c r="J69" s="198">
        <v>82</v>
      </c>
      <c r="K69" s="198">
        <v>0</v>
      </c>
      <c r="L69" s="206">
        <f>SUM(J69:K69)</f>
        <v>82</v>
      </c>
      <c r="M69" s="198">
        <v>82</v>
      </c>
      <c r="N69" s="198">
        <v>0</v>
      </c>
      <c r="O69" s="206">
        <f>SUM(M69:N69)</f>
        <v>82</v>
      </c>
      <c r="P69" s="198">
        <v>82</v>
      </c>
      <c r="Q69" s="198">
        <v>0</v>
      </c>
      <c r="R69" s="206">
        <f t="shared" si="4"/>
        <v>82</v>
      </c>
      <c r="S69" s="22"/>
      <c r="T69" s="22"/>
      <c r="U69" s="22"/>
      <c r="V69" s="22"/>
    </row>
    <row r="70" spans="1:22" s="23" customFormat="1" ht="15.75">
      <c r="A70" s="69">
        <v>59</v>
      </c>
      <c r="B70" s="212" t="s">
        <v>93</v>
      </c>
      <c r="C70" s="237"/>
      <c r="D70" s="237"/>
      <c r="E70" s="237"/>
      <c r="F70" s="206"/>
      <c r="G70" s="237"/>
      <c r="H70" s="237"/>
      <c r="I70" s="206"/>
      <c r="J70" s="237"/>
      <c r="K70" s="237"/>
      <c r="L70" s="206"/>
      <c r="M70" s="237"/>
      <c r="N70" s="237"/>
      <c r="O70" s="206"/>
      <c r="P70" s="237"/>
      <c r="Q70" s="237"/>
      <c r="R70" s="206"/>
      <c r="S70" s="22"/>
      <c r="T70" s="22"/>
      <c r="U70" s="22"/>
      <c r="V70" s="22"/>
    </row>
    <row r="71" spans="1:22" s="24" customFormat="1" ht="15.75">
      <c r="A71" s="69">
        <v>60</v>
      </c>
      <c r="B71" s="212" t="s">
        <v>94</v>
      </c>
      <c r="C71" s="198">
        <v>171</v>
      </c>
      <c r="D71" s="206">
        <v>24</v>
      </c>
      <c r="E71" s="206">
        <v>70</v>
      </c>
      <c r="F71" s="206">
        <f>SUM(C71:E71)</f>
        <v>265</v>
      </c>
      <c r="G71" s="206">
        <v>335</v>
      </c>
      <c r="H71" s="206">
        <v>109</v>
      </c>
      <c r="I71" s="206">
        <f>G71+H71</f>
        <v>444</v>
      </c>
      <c r="J71" s="206">
        <v>181</v>
      </c>
      <c r="K71" s="206">
        <v>17</v>
      </c>
      <c r="L71" s="206">
        <f>J71+K71</f>
        <v>198</v>
      </c>
      <c r="M71" s="206">
        <v>143</v>
      </c>
      <c r="N71" s="206">
        <v>2</v>
      </c>
      <c r="O71" s="206">
        <f>M71+N71</f>
        <v>145</v>
      </c>
      <c r="P71" s="206">
        <v>143</v>
      </c>
      <c r="Q71" s="206">
        <v>2</v>
      </c>
      <c r="R71" s="206">
        <v>145</v>
      </c>
      <c r="S71" s="29"/>
      <c r="T71" s="29"/>
      <c r="U71" s="29"/>
      <c r="V71" s="29"/>
    </row>
    <row r="72" spans="1:22" s="23" customFormat="1" ht="15.75">
      <c r="A72" s="69">
        <v>61</v>
      </c>
      <c r="B72" s="212" t="s">
        <v>95</v>
      </c>
      <c r="C72" s="196"/>
      <c r="D72" s="196">
        <v>5</v>
      </c>
      <c r="E72" s="196">
        <v>33</v>
      </c>
      <c r="F72" s="206">
        <f t="shared" si="0"/>
        <v>38</v>
      </c>
      <c r="G72" s="196">
        <v>194</v>
      </c>
      <c r="H72" s="196">
        <v>87</v>
      </c>
      <c r="I72" s="206">
        <f>SUM(G72:H72)</f>
        <v>281</v>
      </c>
      <c r="J72" s="196"/>
      <c r="K72" s="196"/>
      <c r="L72" s="206">
        <f>SUM(J72:K72)</f>
        <v>0</v>
      </c>
      <c r="M72" s="196"/>
      <c r="N72" s="196"/>
      <c r="O72" s="206">
        <f>SUM(M72:N72)</f>
        <v>0</v>
      </c>
      <c r="P72" s="196"/>
      <c r="Q72" s="196"/>
      <c r="R72" s="206">
        <f>SUM(P72:Q72)</f>
        <v>0</v>
      </c>
      <c r="S72" s="22"/>
      <c r="T72" s="22"/>
      <c r="U72" s="22"/>
      <c r="V72" s="22"/>
    </row>
    <row r="73" spans="1:22" s="23" customFormat="1" ht="15.75">
      <c r="A73" s="69">
        <v>62</v>
      </c>
      <c r="B73" s="212" t="s">
        <v>96</v>
      </c>
      <c r="C73" s="198"/>
      <c r="D73" s="198"/>
      <c r="E73" s="198"/>
      <c r="F73" s="206"/>
      <c r="G73" s="198"/>
      <c r="H73" s="198"/>
      <c r="I73" s="206"/>
      <c r="J73" s="198"/>
      <c r="K73" s="198"/>
      <c r="L73" s="206"/>
      <c r="M73" s="198"/>
      <c r="N73" s="198"/>
      <c r="O73" s="206"/>
      <c r="P73" s="198"/>
      <c r="Q73" s="198"/>
      <c r="R73" s="206"/>
      <c r="S73" s="22"/>
      <c r="T73" s="22"/>
      <c r="U73" s="22"/>
      <c r="V73" s="22"/>
    </row>
    <row r="74" spans="1:22" s="24" customFormat="1" ht="15.75">
      <c r="A74" s="69">
        <v>63</v>
      </c>
      <c r="B74" s="212" t="s">
        <v>97</v>
      </c>
      <c r="C74" s="198">
        <v>81</v>
      </c>
      <c r="D74" s="198">
        <v>18</v>
      </c>
      <c r="E74" s="198">
        <v>62</v>
      </c>
      <c r="F74" s="206">
        <f t="shared" si="0"/>
        <v>161</v>
      </c>
      <c r="G74" s="198">
        <v>102</v>
      </c>
      <c r="H74" s="198">
        <v>49</v>
      </c>
      <c r="I74" s="206">
        <v>151</v>
      </c>
      <c r="J74" s="198">
        <v>4</v>
      </c>
      <c r="K74" s="198">
        <v>1</v>
      </c>
      <c r="L74" s="206">
        <f>SUM(J74:K74)</f>
        <v>5</v>
      </c>
      <c r="M74" s="198">
        <v>4</v>
      </c>
      <c r="N74" s="198">
        <v>1</v>
      </c>
      <c r="O74" s="206">
        <f>SUM(M74:N74)</f>
        <v>5</v>
      </c>
      <c r="P74" s="198">
        <v>4</v>
      </c>
      <c r="Q74" s="198">
        <v>0</v>
      </c>
      <c r="R74" s="206">
        <f>SUM(P74:Q74)</f>
        <v>4</v>
      </c>
      <c r="S74" s="22"/>
      <c r="T74" s="22"/>
      <c r="U74" s="22"/>
      <c r="V74" s="22"/>
    </row>
    <row r="75" spans="1:22" s="26" customFormat="1" ht="18" customHeight="1" thickBot="1">
      <c r="A75" s="364" t="s">
        <v>98</v>
      </c>
      <c r="B75" s="365"/>
      <c r="C75" s="189"/>
      <c r="D75" s="189"/>
      <c r="E75" s="189"/>
      <c r="F75" s="206"/>
      <c r="G75" s="189"/>
      <c r="H75" s="189"/>
      <c r="I75" s="206"/>
      <c r="J75" s="189"/>
      <c r="K75" s="189"/>
      <c r="L75" s="206"/>
      <c r="M75" s="189"/>
      <c r="N75" s="189"/>
      <c r="O75" s="206"/>
      <c r="P75" s="189"/>
      <c r="Q75" s="189"/>
      <c r="R75" s="206"/>
      <c r="S75" s="22"/>
      <c r="T75" s="22"/>
      <c r="U75" s="22"/>
      <c r="V75" s="22"/>
    </row>
    <row r="78" spans="2:10" ht="19.5">
      <c r="B78" s="79" t="s">
        <v>99</v>
      </c>
      <c r="C78" s="80"/>
      <c r="D78" s="81"/>
      <c r="E78" s="81"/>
      <c r="F78" s="81"/>
      <c r="G78" s="81"/>
      <c r="H78" s="81"/>
      <c r="I78" s="82"/>
      <c r="J78" s="83"/>
    </row>
    <row r="79" spans="2:13" ht="18.75">
      <c r="B79" s="366" t="s">
        <v>100</v>
      </c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</row>
    <row r="80" spans="2:14" ht="18.75">
      <c r="B80" s="366" t="s">
        <v>101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</row>
  </sheetData>
  <sheetProtection/>
  <mergeCells count="16">
    <mergeCell ref="B79:M79"/>
    <mergeCell ref="B80:N80"/>
    <mergeCell ref="A1:C1"/>
    <mergeCell ref="A7:A11"/>
    <mergeCell ref="B7:B11"/>
    <mergeCell ref="C7:F7"/>
    <mergeCell ref="A2:Q2"/>
    <mergeCell ref="A3:R3"/>
    <mergeCell ref="A4:R4"/>
    <mergeCell ref="G7:R7"/>
    <mergeCell ref="P8:R9"/>
    <mergeCell ref="A75:B75"/>
    <mergeCell ref="C8:F9"/>
    <mergeCell ref="G8:I9"/>
    <mergeCell ref="J8:L9"/>
    <mergeCell ref="M8:O9"/>
  </mergeCells>
  <printOptions/>
  <pageMargins left="0.5" right="0.5" top="1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8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4.57421875" style="13" customWidth="1"/>
    <col min="2" max="2" width="16.00390625" style="13" customWidth="1"/>
    <col min="3" max="3" width="10.7109375" style="13" customWidth="1"/>
    <col min="4" max="4" width="11.421875" style="13" customWidth="1"/>
    <col min="5" max="5" width="11.57421875" style="13" customWidth="1"/>
    <col min="6" max="6" width="6.57421875" style="13" customWidth="1"/>
    <col min="7" max="7" width="8.00390625" style="13" customWidth="1"/>
    <col min="8" max="8" width="7.28125" style="13" customWidth="1"/>
    <col min="9" max="9" width="9.8515625" style="37" customWidth="1"/>
    <col min="10" max="10" width="8.421875" style="37" customWidth="1"/>
    <col min="11" max="11" width="8.00390625" style="37" customWidth="1"/>
    <col min="12" max="12" width="10.421875" style="30" customWidth="1"/>
    <col min="13" max="13" width="8.57421875" style="13" customWidth="1"/>
    <col min="14" max="14" width="11.7109375" style="13" customWidth="1"/>
    <col min="15" max="15" width="13.28125" style="13" customWidth="1"/>
    <col min="16" max="16" width="5.28125" style="13" customWidth="1"/>
    <col min="17" max="17" width="5.140625" style="13" customWidth="1"/>
    <col min="18" max="18" width="5.57421875" style="13" customWidth="1"/>
    <col min="19" max="19" width="5.28125" style="13" customWidth="1"/>
    <col min="20" max="20" width="6.28125" style="13" customWidth="1"/>
    <col min="21" max="21" width="5.421875" style="13" customWidth="1"/>
    <col min="22" max="22" width="6.57421875" style="13" customWidth="1"/>
    <col min="23" max="23" width="7.00390625" style="13" bestFit="1" customWidth="1"/>
    <col min="24" max="24" width="6.57421875" style="13" customWidth="1"/>
    <col min="25" max="25" width="6.8515625" style="13" customWidth="1"/>
    <col min="26" max="26" width="7.421875" style="13" customWidth="1"/>
    <col min="27" max="27" width="5.421875" style="13" customWidth="1"/>
    <col min="28" max="28" width="6.7109375" style="13" customWidth="1"/>
    <col min="29" max="29" width="5.7109375" style="13" customWidth="1"/>
    <col min="30" max="30" width="7.421875" style="13" customWidth="1"/>
    <col min="31" max="16384" width="9.140625" style="13" customWidth="1"/>
  </cols>
  <sheetData>
    <row r="1" spans="1:26" ht="49.5" customHeight="1">
      <c r="A1" s="353" t="s">
        <v>151</v>
      </c>
      <c r="B1" s="353"/>
      <c r="C1" s="353"/>
      <c r="I1" s="13"/>
      <c r="J1" s="13"/>
      <c r="K1" s="13"/>
      <c r="M1" s="31"/>
      <c r="Z1" s="32"/>
    </row>
    <row r="2" spans="1:26" ht="24.75" customHeight="1">
      <c r="A2" s="347" t="s">
        <v>118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W2" s="33"/>
      <c r="Y2" s="33"/>
      <c r="Z2" s="33"/>
    </row>
    <row r="3" spans="1:21" s="34" customFormat="1" ht="16.5" customHeight="1">
      <c r="A3" s="381" t="s">
        <v>147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Q3" s="35"/>
      <c r="R3" s="35"/>
      <c r="S3" s="35"/>
      <c r="T3" s="35"/>
      <c r="U3" s="35"/>
    </row>
    <row r="4" spans="1:241" s="34" customFormat="1" ht="18.75">
      <c r="A4" s="348" t="s">
        <v>417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</row>
    <row r="5" ht="26.25" customHeight="1" thickBot="1">
      <c r="P5" s="36"/>
    </row>
    <row r="6" spans="1:14" s="38" customFormat="1" ht="31.5" customHeight="1">
      <c r="A6" s="282" t="s">
        <v>1</v>
      </c>
      <c r="B6" s="373" t="s">
        <v>13</v>
      </c>
      <c r="C6" s="376" t="s">
        <v>119</v>
      </c>
      <c r="D6" s="377"/>
      <c r="E6" s="377"/>
      <c r="F6" s="377"/>
      <c r="G6" s="377"/>
      <c r="H6" s="377"/>
      <c r="I6" s="377"/>
      <c r="J6" s="378" t="s">
        <v>120</v>
      </c>
      <c r="K6" s="378"/>
      <c r="L6" s="378"/>
      <c r="M6" s="378"/>
      <c r="N6" s="379"/>
    </row>
    <row r="7" spans="1:14" s="38" customFormat="1" ht="40.5" customHeight="1">
      <c r="A7" s="371"/>
      <c r="B7" s="374"/>
      <c r="C7" s="387" t="s">
        <v>121</v>
      </c>
      <c r="D7" s="380" t="s">
        <v>122</v>
      </c>
      <c r="E7" s="380" t="s">
        <v>123</v>
      </c>
      <c r="F7" s="386" t="s">
        <v>124</v>
      </c>
      <c r="G7" s="386"/>
      <c r="H7" s="386"/>
      <c r="I7" s="386"/>
      <c r="J7" s="380" t="s">
        <v>125</v>
      </c>
      <c r="K7" s="380" t="s">
        <v>126</v>
      </c>
      <c r="L7" s="380" t="s">
        <v>127</v>
      </c>
      <c r="M7" s="380" t="s">
        <v>128</v>
      </c>
      <c r="N7" s="384" t="s">
        <v>129</v>
      </c>
    </row>
    <row r="8" spans="1:14" s="38" customFormat="1" ht="33.75" customHeight="1">
      <c r="A8" s="371"/>
      <c r="B8" s="374"/>
      <c r="C8" s="387"/>
      <c r="D8" s="380"/>
      <c r="E8" s="380"/>
      <c r="F8" s="385" t="s">
        <v>130</v>
      </c>
      <c r="G8" s="385"/>
      <c r="H8" s="385" t="s">
        <v>131</v>
      </c>
      <c r="I8" s="386" t="s">
        <v>14</v>
      </c>
      <c r="J8" s="380"/>
      <c r="K8" s="380"/>
      <c r="L8" s="380"/>
      <c r="M8" s="380"/>
      <c r="N8" s="384"/>
    </row>
    <row r="9" spans="1:14" s="38" customFormat="1" ht="30.75" customHeight="1">
      <c r="A9" s="371"/>
      <c r="B9" s="374"/>
      <c r="C9" s="387"/>
      <c r="D9" s="380"/>
      <c r="E9" s="380"/>
      <c r="F9" s="39" t="s">
        <v>132</v>
      </c>
      <c r="G9" s="39" t="s">
        <v>133</v>
      </c>
      <c r="H9" s="385"/>
      <c r="I9" s="386"/>
      <c r="J9" s="380"/>
      <c r="K9" s="380"/>
      <c r="L9" s="380"/>
      <c r="M9" s="380"/>
      <c r="N9" s="384"/>
    </row>
    <row r="10" spans="1:14" s="43" customFormat="1" ht="18" customHeight="1">
      <c r="A10" s="372"/>
      <c r="B10" s="375"/>
      <c r="C10" s="40">
        <v>1</v>
      </c>
      <c r="D10" s="40">
        <v>2</v>
      </c>
      <c r="E10" s="40">
        <v>3</v>
      </c>
      <c r="F10" s="40">
        <v>4</v>
      </c>
      <c r="G10" s="40">
        <v>5</v>
      </c>
      <c r="H10" s="40">
        <v>6</v>
      </c>
      <c r="I10" s="41" t="s">
        <v>134</v>
      </c>
      <c r="J10" s="40">
        <v>8</v>
      </c>
      <c r="K10" s="40">
        <v>9</v>
      </c>
      <c r="L10" s="40">
        <v>10</v>
      </c>
      <c r="M10" s="40">
        <v>11</v>
      </c>
      <c r="N10" s="42">
        <v>12</v>
      </c>
    </row>
    <row r="11" spans="1:15" s="65" customFormat="1" ht="15.75">
      <c r="A11" s="44">
        <v>1</v>
      </c>
      <c r="B11" s="285" t="s">
        <v>35</v>
      </c>
      <c r="C11" s="197">
        <v>12075</v>
      </c>
      <c r="D11" s="197">
        <v>499841</v>
      </c>
      <c r="E11" s="197">
        <v>225996</v>
      </c>
      <c r="F11" s="197">
        <v>122</v>
      </c>
      <c r="G11" s="197">
        <v>104</v>
      </c>
      <c r="H11" s="197">
        <v>2354</v>
      </c>
      <c r="I11" s="197">
        <v>2458</v>
      </c>
      <c r="J11" s="197"/>
      <c r="K11" s="197">
        <v>920</v>
      </c>
      <c r="L11" s="197">
        <v>6261</v>
      </c>
      <c r="M11" s="197">
        <v>6752</v>
      </c>
      <c r="N11" s="197">
        <v>5067</v>
      </c>
      <c r="O11" s="64"/>
    </row>
    <row r="12" spans="1:15" s="65" customFormat="1" ht="15.75">
      <c r="A12" s="44">
        <v>2</v>
      </c>
      <c r="B12" s="285" t="s">
        <v>36</v>
      </c>
      <c r="C12" s="276" t="s">
        <v>303</v>
      </c>
      <c r="D12" s="276" t="s">
        <v>304</v>
      </c>
      <c r="E12" s="276" t="s">
        <v>305</v>
      </c>
      <c r="F12" s="277" t="s">
        <v>306</v>
      </c>
      <c r="G12" s="248">
        <v>153</v>
      </c>
      <c r="H12" s="277" t="s">
        <v>307</v>
      </c>
      <c r="I12" s="277" t="s">
        <v>308</v>
      </c>
      <c r="J12" s="276" t="s">
        <v>309</v>
      </c>
      <c r="K12" s="276" t="s">
        <v>310</v>
      </c>
      <c r="L12" s="276" t="s">
        <v>311</v>
      </c>
      <c r="M12" s="276" t="s">
        <v>312</v>
      </c>
      <c r="N12" s="276" t="s">
        <v>313</v>
      </c>
      <c r="O12" s="64"/>
    </row>
    <row r="13" spans="1:15" s="65" customFormat="1" ht="15.75">
      <c r="A13" s="44">
        <v>3</v>
      </c>
      <c r="B13" s="285" t="s">
        <v>37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64"/>
    </row>
    <row r="14" spans="1:15" s="65" customFormat="1" ht="15.75">
      <c r="A14" s="44">
        <v>4</v>
      </c>
      <c r="B14" s="285" t="s">
        <v>38</v>
      </c>
      <c r="C14" s="283">
        <v>1489</v>
      </c>
      <c r="D14" s="283">
        <v>103653</v>
      </c>
      <c r="E14" s="283">
        <v>64078</v>
      </c>
      <c r="F14" s="221">
        <v>131</v>
      </c>
      <c r="G14" s="221">
        <v>219</v>
      </c>
      <c r="H14" s="221">
        <v>1407</v>
      </c>
      <c r="I14" s="221">
        <f>F14+G14+H14</f>
        <v>1757</v>
      </c>
      <c r="J14" s="221">
        <v>1423</v>
      </c>
      <c r="K14" s="221">
        <v>1423</v>
      </c>
      <c r="L14" s="221">
        <v>5612</v>
      </c>
      <c r="M14" s="221">
        <v>649</v>
      </c>
      <c r="N14" s="221">
        <v>520</v>
      </c>
      <c r="O14" s="64"/>
    </row>
    <row r="15" spans="1:15" s="65" customFormat="1" ht="15.75">
      <c r="A15" s="44">
        <v>5</v>
      </c>
      <c r="B15" s="285" t="s">
        <v>39</v>
      </c>
      <c r="C15" s="228">
        <v>12758</v>
      </c>
      <c r="D15" s="228">
        <v>673769</v>
      </c>
      <c r="E15" s="228">
        <v>409009</v>
      </c>
      <c r="F15" s="228">
        <v>93</v>
      </c>
      <c r="G15" s="228">
        <v>212</v>
      </c>
      <c r="H15" s="228">
        <v>1514</v>
      </c>
      <c r="I15" s="228">
        <v>1819</v>
      </c>
      <c r="J15" s="228">
        <v>2479</v>
      </c>
      <c r="K15" s="228">
        <v>2487</v>
      </c>
      <c r="L15" s="284">
        <v>16735</v>
      </c>
      <c r="M15" s="284">
        <v>13668</v>
      </c>
      <c r="N15" s="284">
        <v>11942</v>
      </c>
      <c r="O15" s="64"/>
    </row>
    <row r="16" spans="1:15" s="65" customFormat="1" ht="15.75">
      <c r="A16" s="44">
        <v>6</v>
      </c>
      <c r="B16" s="285" t="s">
        <v>40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64"/>
    </row>
    <row r="17" spans="1:15" s="46" customFormat="1" ht="15.75">
      <c r="A17" s="44">
        <v>7</v>
      </c>
      <c r="B17" s="285" t="s">
        <v>41</v>
      </c>
      <c r="C17" s="202">
        <v>24597</v>
      </c>
      <c r="D17" s="202">
        <v>332023</v>
      </c>
      <c r="E17" s="202">
        <v>16029</v>
      </c>
      <c r="F17" s="199">
        <v>71</v>
      </c>
      <c r="G17" s="220">
        <f>11+9+22+36+20+25+20+20</f>
        <v>163</v>
      </c>
      <c r="H17" s="202">
        <f>127+399+302+144+710+213+274</f>
        <v>2169</v>
      </c>
      <c r="I17" s="202">
        <f>71+163+2169</f>
        <v>2403</v>
      </c>
      <c r="J17" s="202">
        <f>129+113+88+67+102+124+91+138</f>
        <v>852</v>
      </c>
      <c r="K17" s="202">
        <f>242+88+67+102+124+91+138</f>
        <v>852</v>
      </c>
      <c r="L17" s="202">
        <f>645+854+704+427+714+1070+651+1143</f>
        <v>6208</v>
      </c>
      <c r="M17" s="202">
        <v>2859</v>
      </c>
      <c r="N17" s="202">
        <v>2042</v>
      </c>
      <c r="O17" s="45"/>
    </row>
    <row r="18" spans="1:15" s="65" customFormat="1" ht="15.75">
      <c r="A18" s="44">
        <v>8</v>
      </c>
      <c r="B18" s="285" t="s">
        <v>42</v>
      </c>
      <c r="C18" s="199">
        <v>29794</v>
      </c>
      <c r="D18" s="199">
        <v>2483928</v>
      </c>
      <c r="E18" s="203" t="s">
        <v>314</v>
      </c>
      <c r="F18" s="199">
        <v>57</v>
      </c>
      <c r="G18" s="199">
        <v>117</v>
      </c>
      <c r="H18" s="199">
        <v>1338</v>
      </c>
      <c r="I18" s="199">
        <f>F18+G18+H18</f>
        <v>1512</v>
      </c>
      <c r="J18" s="199">
        <v>577</v>
      </c>
      <c r="K18" s="199">
        <v>588</v>
      </c>
      <c r="L18" s="199">
        <v>4734</v>
      </c>
      <c r="M18" s="199">
        <v>3241</v>
      </c>
      <c r="N18" s="199">
        <v>2315</v>
      </c>
      <c r="O18" s="64"/>
    </row>
    <row r="19" spans="1:15" s="65" customFormat="1" ht="15.75">
      <c r="A19" s="44">
        <v>9</v>
      </c>
      <c r="B19" s="285" t="s">
        <v>43</v>
      </c>
      <c r="C19" s="228">
        <v>2252</v>
      </c>
      <c r="D19" s="228">
        <v>409038</v>
      </c>
      <c r="E19" s="228">
        <v>34953</v>
      </c>
      <c r="F19" s="228">
        <v>89</v>
      </c>
      <c r="G19" s="228">
        <v>163</v>
      </c>
      <c r="H19" s="228">
        <v>1406</v>
      </c>
      <c r="I19" s="228">
        <v>1658</v>
      </c>
      <c r="J19" s="228">
        <v>1118</v>
      </c>
      <c r="K19" s="228">
        <v>1202</v>
      </c>
      <c r="L19" s="228">
        <v>7783</v>
      </c>
      <c r="M19" s="228">
        <v>2336</v>
      </c>
      <c r="N19" s="228">
        <v>2045</v>
      </c>
      <c r="O19" s="64"/>
    </row>
    <row r="20" spans="1:15" s="65" customFormat="1" ht="18" customHeight="1">
      <c r="A20" s="44">
        <v>10</v>
      </c>
      <c r="B20" s="285" t="s">
        <v>44</v>
      </c>
      <c r="C20" s="278">
        <v>87</v>
      </c>
      <c r="D20" s="260">
        <v>25.8</v>
      </c>
      <c r="E20" s="260">
        <v>23.06</v>
      </c>
      <c r="F20" s="227">
        <v>25</v>
      </c>
      <c r="G20" s="227">
        <v>92</v>
      </c>
      <c r="H20" s="227">
        <v>473</v>
      </c>
      <c r="I20" s="227">
        <v>590</v>
      </c>
      <c r="J20" s="279">
        <v>819</v>
      </c>
      <c r="K20" s="279">
        <v>841</v>
      </c>
      <c r="L20" s="260">
        <v>5.464</v>
      </c>
      <c r="M20" s="279">
        <v>1093</v>
      </c>
      <c r="N20" s="280" t="s">
        <v>418</v>
      </c>
      <c r="O20" s="64"/>
    </row>
    <row r="21" spans="1:15" s="46" customFormat="1" ht="15.75">
      <c r="A21" s="44">
        <v>11</v>
      </c>
      <c r="B21" s="285" t="s">
        <v>45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45"/>
    </row>
    <row r="22" spans="1:15" s="46" customFormat="1" ht="15.75">
      <c r="A22" s="44">
        <v>12</v>
      </c>
      <c r="B22" s="285" t="s">
        <v>46</v>
      </c>
      <c r="C22" s="197">
        <v>12567</v>
      </c>
      <c r="D22" s="197">
        <v>632878</v>
      </c>
      <c r="E22" s="204">
        <v>68512</v>
      </c>
      <c r="F22" s="197">
        <v>86</v>
      </c>
      <c r="G22" s="197">
        <v>161</v>
      </c>
      <c r="H22" s="197">
        <v>1207</v>
      </c>
      <c r="I22" s="197">
        <f>SUM(F22:H22)</f>
        <v>1454</v>
      </c>
      <c r="J22" s="197">
        <v>935</v>
      </c>
      <c r="K22" s="197">
        <v>912</v>
      </c>
      <c r="L22" s="197">
        <v>6806</v>
      </c>
      <c r="M22" s="197">
        <v>6806</v>
      </c>
      <c r="N22" s="197">
        <v>5474</v>
      </c>
      <c r="O22" s="45"/>
    </row>
    <row r="23" spans="1:15" s="65" customFormat="1" ht="15.75">
      <c r="A23" s="44">
        <v>13</v>
      </c>
      <c r="B23" s="285" t="s">
        <v>135</v>
      </c>
      <c r="C23" s="228">
        <v>1821</v>
      </c>
      <c r="D23" s="228">
        <v>94222</v>
      </c>
      <c r="E23" s="228">
        <v>48684</v>
      </c>
      <c r="F23" s="228">
        <v>91</v>
      </c>
      <c r="G23" s="228">
        <v>170</v>
      </c>
      <c r="H23" s="228">
        <v>7195</v>
      </c>
      <c r="I23" s="228">
        <v>7456</v>
      </c>
      <c r="J23" s="228">
        <v>2395</v>
      </c>
      <c r="K23" s="228">
        <v>2380</v>
      </c>
      <c r="L23" s="228">
        <v>11716</v>
      </c>
      <c r="M23" s="228">
        <v>522</v>
      </c>
      <c r="N23" s="228">
        <v>437</v>
      </c>
      <c r="O23" s="64"/>
    </row>
    <row r="24" spans="1:15" s="65" customFormat="1" ht="15.75">
      <c r="A24" s="44">
        <v>14</v>
      </c>
      <c r="B24" s="285" t="s">
        <v>48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64"/>
    </row>
    <row r="25" spans="1:15" s="66" customFormat="1" ht="15.75">
      <c r="A25" s="72">
        <v>15</v>
      </c>
      <c r="B25" s="286" t="s">
        <v>49</v>
      </c>
      <c r="C25" s="202">
        <f>334+1012+38+83+79+37+125+889</f>
        <v>2597</v>
      </c>
      <c r="D25" s="202">
        <f>2600+9048+10000+3300+84010+29652+27586+89700</f>
        <v>255896</v>
      </c>
      <c r="E25" s="202">
        <f>8867+4159+14500+300+53000+500+2500+8000</f>
        <v>91826</v>
      </c>
      <c r="F25" s="202">
        <v>70</v>
      </c>
      <c r="G25" s="202">
        <f>15+10+36+18+32+37+19</f>
        <v>167</v>
      </c>
      <c r="H25" s="202">
        <f>193+0+0+76+600+75+42</f>
        <v>986</v>
      </c>
      <c r="I25" s="202">
        <f>H25+G25+F25</f>
        <v>1223</v>
      </c>
      <c r="J25" s="202">
        <f>262+262+158+549+118+460+368</f>
        <v>2177</v>
      </c>
      <c r="K25" s="202">
        <f>269+460+126+549+97+262+262</f>
        <v>2025</v>
      </c>
      <c r="L25" s="202">
        <f>753+824+556+1647+265+1700+1043</f>
        <v>6788</v>
      </c>
      <c r="M25" s="202">
        <f>160+279+274+226+161+68+120</f>
        <v>1288</v>
      </c>
      <c r="N25" s="202">
        <f>104+56+123+213+252+233+115</f>
        <v>1096</v>
      </c>
      <c r="O25" s="64"/>
    </row>
    <row r="26" spans="1:15" s="65" customFormat="1" ht="15.75">
      <c r="A26" s="44">
        <v>16</v>
      </c>
      <c r="B26" s="285" t="s">
        <v>50</v>
      </c>
      <c r="C26" s="228">
        <v>638</v>
      </c>
      <c r="D26" s="228">
        <v>122154</v>
      </c>
      <c r="E26" s="228">
        <v>552361</v>
      </c>
      <c r="F26" s="228">
        <v>168</v>
      </c>
      <c r="G26" s="228">
        <v>637</v>
      </c>
      <c r="H26" s="228">
        <v>4029</v>
      </c>
      <c r="I26" s="228">
        <v>4834</v>
      </c>
      <c r="J26" s="228">
        <v>2414</v>
      </c>
      <c r="K26" s="228">
        <v>2437</v>
      </c>
      <c r="L26" s="228">
        <v>12777</v>
      </c>
      <c r="M26" s="228">
        <v>2675</v>
      </c>
      <c r="N26" s="228">
        <v>1912</v>
      </c>
      <c r="O26" s="64"/>
    </row>
    <row r="27" spans="1:15" s="65" customFormat="1" ht="15.75">
      <c r="A27" s="44">
        <v>17</v>
      </c>
      <c r="B27" s="285" t="s">
        <v>51</v>
      </c>
      <c r="C27" s="229">
        <v>695</v>
      </c>
      <c r="D27" s="229">
        <v>40.889</v>
      </c>
      <c r="E27" s="229">
        <v>51.765</v>
      </c>
      <c r="F27" s="229">
        <v>94</v>
      </c>
      <c r="G27" s="229">
        <v>243</v>
      </c>
      <c r="H27" s="229">
        <v>580</v>
      </c>
      <c r="I27" s="229">
        <v>917</v>
      </c>
      <c r="J27" s="229">
        <v>723</v>
      </c>
      <c r="K27" s="229">
        <v>751</v>
      </c>
      <c r="L27" s="229">
        <v>3.756</v>
      </c>
      <c r="M27" s="229">
        <v>856</v>
      </c>
      <c r="N27" s="229">
        <v>539</v>
      </c>
      <c r="O27" s="64"/>
    </row>
    <row r="28" spans="1:15" s="65" customFormat="1" ht="15.75">
      <c r="A28" s="44">
        <v>18</v>
      </c>
      <c r="B28" s="285" t="s">
        <v>52</v>
      </c>
      <c r="C28" s="200">
        <v>6000</v>
      </c>
      <c r="D28" s="200">
        <v>993000</v>
      </c>
      <c r="E28" s="199">
        <v>5000</v>
      </c>
      <c r="F28" s="199">
        <v>67</v>
      </c>
      <c r="G28" s="199">
        <v>234</v>
      </c>
      <c r="H28" s="199">
        <v>1580</v>
      </c>
      <c r="I28" s="199">
        <f>H28+G28+F28</f>
        <v>1881</v>
      </c>
      <c r="J28" s="199">
        <v>1611</v>
      </c>
      <c r="K28" s="199">
        <v>1544</v>
      </c>
      <c r="L28" s="199">
        <v>7069</v>
      </c>
      <c r="M28" s="202">
        <v>976</v>
      </c>
      <c r="N28" s="200">
        <v>643</v>
      </c>
      <c r="O28" s="64"/>
    </row>
    <row r="29" spans="1:15" s="65" customFormat="1" ht="15.75">
      <c r="A29" s="44">
        <v>19</v>
      </c>
      <c r="B29" s="285" t="s">
        <v>53</v>
      </c>
      <c r="C29" s="221">
        <v>8036</v>
      </c>
      <c r="D29" s="221">
        <v>1450675</v>
      </c>
      <c r="E29" s="221">
        <v>250122</v>
      </c>
      <c r="F29" s="221">
        <v>89</v>
      </c>
      <c r="G29" s="197">
        <v>259</v>
      </c>
      <c r="H29" s="197">
        <v>1135</v>
      </c>
      <c r="I29" s="197">
        <v>1483</v>
      </c>
      <c r="J29" s="221"/>
      <c r="K29" s="197">
        <v>1099</v>
      </c>
      <c r="L29" s="197">
        <v>6333</v>
      </c>
      <c r="M29" s="221">
        <v>3461</v>
      </c>
      <c r="N29" s="221">
        <v>2606</v>
      </c>
      <c r="O29" s="64"/>
    </row>
    <row r="30" spans="1:15" s="66" customFormat="1" ht="15.75">
      <c r="A30" s="72">
        <v>20</v>
      </c>
      <c r="B30" s="286" t="s">
        <v>54</v>
      </c>
      <c r="C30" s="228">
        <v>1162</v>
      </c>
      <c r="D30" s="228">
        <v>69257</v>
      </c>
      <c r="E30" s="228">
        <v>444592</v>
      </c>
      <c r="F30" s="228">
        <v>121</v>
      </c>
      <c r="G30" s="228">
        <v>339</v>
      </c>
      <c r="H30" s="228">
        <v>1098</v>
      </c>
      <c r="I30" s="228">
        <v>1558</v>
      </c>
      <c r="J30" s="228">
        <v>687</v>
      </c>
      <c r="K30" s="228">
        <v>851</v>
      </c>
      <c r="L30" s="228">
        <v>4360</v>
      </c>
      <c r="M30" s="228">
        <v>6713</v>
      </c>
      <c r="N30" s="228">
        <v>4746</v>
      </c>
      <c r="O30" s="64"/>
    </row>
    <row r="31" spans="1:24" s="51" customFormat="1" ht="15.75">
      <c r="A31" s="44">
        <v>21</v>
      </c>
      <c r="B31" s="285" t="s">
        <v>55</v>
      </c>
      <c r="C31" s="188">
        <v>6706</v>
      </c>
      <c r="D31" s="188">
        <v>844760</v>
      </c>
      <c r="E31" s="188">
        <v>99417</v>
      </c>
      <c r="F31" s="188">
        <v>28</v>
      </c>
      <c r="G31" s="188">
        <v>379</v>
      </c>
      <c r="H31" s="188">
        <v>2679</v>
      </c>
      <c r="I31" s="188">
        <f>SUM(F31:H31)</f>
        <v>3086</v>
      </c>
      <c r="J31" s="188">
        <v>2114</v>
      </c>
      <c r="K31" s="188">
        <v>2114</v>
      </c>
      <c r="L31" s="188">
        <v>11098</v>
      </c>
      <c r="M31" s="188">
        <v>2712</v>
      </c>
      <c r="N31" s="188">
        <v>2196</v>
      </c>
      <c r="O31" s="49"/>
      <c r="P31" s="50"/>
      <c r="Q31" s="50"/>
      <c r="R31" s="50"/>
      <c r="S31" s="50"/>
      <c r="T31" s="50"/>
      <c r="U31" s="50"/>
      <c r="V31" s="50"/>
      <c r="W31" s="50"/>
      <c r="X31" s="50"/>
    </row>
    <row r="32" spans="1:15" s="65" customFormat="1" ht="15.75">
      <c r="A32" s="44">
        <v>22</v>
      </c>
      <c r="B32" s="285" t="s">
        <v>56</v>
      </c>
      <c r="C32" s="228">
        <v>50000</v>
      </c>
      <c r="D32" s="228">
        <v>80000</v>
      </c>
      <c r="E32" s="228">
        <v>22307</v>
      </c>
      <c r="F32" s="228">
        <v>77</v>
      </c>
      <c r="G32" s="228">
        <v>350</v>
      </c>
      <c r="H32" s="228">
        <v>4500</v>
      </c>
      <c r="I32" s="228">
        <v>4927</v>
      </c>
      <c r="J32" s="228"/>
      <c r="K32" s="228">
        <v>2047</v>
      </c>
      <c r="L32" s="228">
        <v>10000</v>
      </c>
      <c r="M32" s="228">
        <v>2954</v>
      </c>
      <c r="N32" s="228">
        <v>2800</v>
      </c>
      <c r="O32" s="64"/>
    </row>
    <row r="33" spans="1:15" s="65" customFormat="1" ht="15.75">
      <c r="A33" s="44">
        <v>23</v>
      </c>
      <c r="B33" s="285" t="s">
        <v>57</v>
      </c>
      <c r="C33" s="200">
        <v>2634</v>
      </c>
      <c r="D33" s="199">
        <v>145000</v>
      </c>
      <c r="E33" s="199">
        <v>22350</v>
      </c>
      <c r="F33" s="199">
        <v>53</v>
      </c>
      <c r="G33" s="199">
        <v>158</v>
      </c>
      <c r="H33" s="200">
        <v>348</v>
      </c>
      <c r="I33" s="199">
        <v>559</v>
      </c>
      <c r="J33" s="199">
        <v>1303</v>
      </c>
      <c r="K33" s="199">
        <v>1303</v>
      </c>
      <c r="L33" s="199">
        <v>8041</v>
      </c>
      <c r="M33" s="200">
        <v>2947</v>
      </c>
      <c r="N33" s="199">
        <v>2819</v>
      </c>
      <c r="O33" s="64"/>
    </row>
    <row r="34" spans="1:15" s="46" customFormat="1" ht="15.75">
      <c r="A34" s="44">
        <v>24</v>
      </c>
      <c r="B34" s="285" t="s">
        <v>58</v>
      </c>
      <c r="C34" s="221">
        <v>5800</v>
      </c>
      <c r="D34" s="221">
        <v>320</v>
      </c>
      <c r="E34" s="221">
        <v>550</v>
      </c>
      <c r="F34" s="197">
        <v>60</v>
      </c>
      <c r="G34" s="197">
        <v>985</v>
      </c>
      <c r="H34" s="221">
        <v>3988</v>
      </c>
      <c r="I34" s="221">
        <v>5033</v>
      </c>
      <c r="J34" s="221">
        <v>9650</v>
      </c>
      <c r="K34" s="197">
        <v>5734</v>
      </c>
      <c r="L34" s="197">
        <v>33238</v>
      </c>
      <c r="M34" s="221">
        <v>9475</v>
      </c>
      <c r="N34" s="221">
        <v>8268</v>
      </c>
      <c r="O34" s="45"/>
    </row>
    <row r="35" spans="1:15" s="65" customFormat="1" ht="15.75">
      <c r="A35" s="44">
        <v>25</v>
      </c>
      <c r="B35" s="285" t="s">
        <v>59</v>
      </c>
      <c r="C35" s="228">
        <v>9150</v>
      </c>
      <c r="D35" s="228">
        <v>890000</v>
      </c>
      <c r="E35" s="228">
        <v>47300</v>
      </c>
      <c r="F35" s="228">
        <v>52</v>
      </c>
      <c r="G35" s="228">
        <v>611</v>
      </c>
      <c r="H35" s="228">
        <v>3856</v>
      </c>
      <c r="I35" s="228">
        <v>4519</v>
      </c>
      <c r="J35" s="228">
        <v>2920</v>
      </c>
      <c r="K35" s="228">
        <v>2934</v>
      </c>
      <c r="L35" s="228">
        <v>16727</v>
      </c>
      <c r="M35" s="228">
        <v>2726</v>
      </c>
      <c r="N35" s="228">
        <v>2313</v>
      </c>
      <c r="O35" s="64"/>
    </row>
    <row r="36" spans="1:24" ht="15.75">
      <c r="A36" s="44">
        <v>26</v>
      </c>
      <c r="B36" s="285" t="s">
        <v>60</v>
      </c>
      <c r="C36" s="188">
        <v>19294</v>
      </c>
      <c r="D36" s="188">
        <v>174678</v>
      </c>
      <c r="E36" s="188">
        <v>34135</v>
      </c>
      <c r="F36" s="188">
        <v>45</v>
      </c>
      <c r="G36" s="188">
        <v>187</v>
      </c>
      <c r="H36" s="188">
        <v>1885</v>
      </c>
      <c r="I36" s="188">
        <f>SUM(F36:H36)</f>
        <v>2117</v>
      </c>
      <c r="J36" s="188">
        <v>1496</v>
      </c>
      <c r="K36" s="188">
        <v>1537</v>
      </c>
      <c r="L36" s="188">
        <v>12039</v>
      </c>
      <c r="M36" s="188">
        <v>5241</v>
      </c>
      <c r="N36" s="188">
        <v>2924</v>
      </c>
      <c r="O36" s="45"/>
      <c r="P36" s="47"/>
      <c r="Q36" s="47"/>
      <c r="R36" s="47"/>
      <c r="S36" s="47"/>
      <c r="T36" s="47"/>
      <c r="U36" s="47"/>
      <c r="V36" s="47"/>
      <c r="W36" s="47"/>
      <c r="X36" s="47"/>
    </row>
    <row r="37" spans="1:15" s="46" customFormat="1" ht="15.75">
      <c r="A37" s="44">
        <v>27</v>
      </c>
      <c r="B37" s="285" t="s">
        <v>61</v>
      </c>
      <c r="C37" s="200" t="s">
        <v>315</v>
      </c>
      <c r="D37" s="199">
        <v>301877</v>
      </c>
      <c r="E37" s="199">
        <v>25735</v>
      </c>
      <c r="F37" s="199">
        <v>24</v>
      </c>
      <c r="G37" s="199">
        <v>135</v>
      </c>
      <c r="H37" s="200">
        <v>817</v>
      </c>
      <c r="I37" s="199">
        <v>976</v>
      </c>
      <c r="J37" s="199">
        <v>524</v>
      </c>
      <c r="K37" s="199">
        <v>528</v>
      </c>
      <c r="L37" s="199">
        <v>3484</v>
      </c>
      <c r="M37" s="200">
        <v>3297</v>
      </c>
      <c r="N37" s="199">
        <v>2227</v>
      </c>
      <c r="O37" s="45"/>
    </row>
    <row r="38" spans="1:15" s="46" customFormat="1" ht="15.75">
      <c r="A38" s="44">
        <v>28</v>
      </c>
      <c r="B38" s="285" t="s">
        <v>62</v>
      </c>
      <c r="C38" s="200" t="s">
        <v>316</v>
      </c>
      <c r="D38" s="200" t="s">
        <v>317</v>
      </c>
      <c r="E38" s="200" t="s">
        <v>318</v>
      </c>
      <c r="F38" s="200">
        <v>66</v>
      </c>
      <c r="G38" s="200">
        <v>175</v>
      </c>
      <c r="H38" s="200" t="s">
        <v>319</v>
      </c>
      <c r="I38" s="200" t="s">
        <v>320</v>
      </c>
      <c r="J38" s="200" t="s">
        <v>321</v>
      </c>
      <c r="K38" s="200" t="s">
        <v>322</v>
      </c>
      <c r="L38" s="200" t="s">
        <v>323</v>
      </c>
      <c r="M38" s="200" t="s">
        <v>324</v>
      </c>
      <c r="N38" s="200" t="s">
        <v>325</v>
      </c>
      <c r="O38" s="45"/>
    </row>
    <row r="39" spans="1:15" s="46" customFormat="1" ht="15.75">
      <c r="A39" s="44">
        <v>29</v>
      </c>
      <c r="B39" s="285" t="s">
        <v>136</v>
      </c>
      <c r="C39" s="196">
        <v>2868</v>
      </c>
      <c r="D39" s="196">
        <v>209700</v>
      </c>
      <c r="E39" s="196">
        <v>10432</v>
      </c>
      <c r="F39" s="196">
        <v>37</v>
      </c>
      <c r="G39" s="196">
        <v>268</v>
      </c>
      <c r="H39" s="196">
        <v>1295</v>
      </c>
      <c r="I39" s="196">
        <f>H39+G39+F39</f>
        <v>1600</v>
      </c>
      <c r="J39" s="196">
        <v>2065</v>
      </c>
      <c r="K39" s="196">
        <v>2101</v>
      </c>
      <c r="L39" s="196">
        <v>10860</v>
      </c>
      <c r="M39" s="196">
        <v>1908</v>
      </c>
      <c r="N39" s="196">
        <v>1593</v>
      </c>
      <c r="O39" s="45"/>
    </row>
    <row r="40" spans="1:15" s="65" customFormat="1" ht="15.75">
      <c r="A40" s="44">
        <v>30</v>
      </c>
      <c r="B40" s="285" t="s">
        <v>64</v>
      </c>
      <c r="C40" s="273">
        <v>420</v>
      </c>
      <c r="D40" s="273">
        <v>31809</v>
      </c>
      <c r="E40" s="273">
        <v>18409</v>
      </c>
      <c r="F40" s="273">
        <v>64</v>
      </c>
      <c r="G40" s="273">
        <v>97</v>
      </c>
      <c r="H40" s="273">
        <v>970</v>
      </c>
      <c r="I40" s="273">
        <v>1067</v>
      </c>
      <c r="J40" s="273">
        <v>889</v>
      </c>
      <c r="K40" s="273">
        <v>1014</v>
      </c>
      <c r="L40" s="273">
        <v>6792</v>
      </c>
      <c r="M40" s="273">
        <v>1418</v>
      </c>
      <c r="N40" s="273">
        <v>1152</v>
      </c>
      <c r="O40" s="64"/>
    </row>
    <row r="41" spans="1:15" s="48" customFormat="1" ht="15.75">
      <c r="A41" s="73">
        <v>31</v>
      </c>
      <c r="B41" s="286" t="s">
        <v>137</v>
      </c>
      <c r="C41" s="228">
        <v>13063</v>
      </c>
      <c r="D41" s="228">
        <v>2200595</v>
      </c>
      <c r="E41" s="228">
        <v>1815085</v>
      </c>
      <c r="F41" s="228">
        <v>90</v>
      </c>
      <c r="G41" s="228">
        <v>305</v>
      </c>
      <c r="H41" s="228">
        <v>2921</v>
      </c>
      <c r="I41" s="228">
        <v>3316</v>
      </c>
      <c r="J41" s="228">
        <v>20233</v>
      </c>
      <c r="K41" s="228">
        <v>14000</v>
      </c>
      <c r="L41" s="228">
        <v>30512</v>
      </c>
      <c r="M41" s="228">
        <v>9651</v>
      </c>
      <c r="N41" s="228">
        <v>5632</v>
      </c>
      <c r="O41" s="45"/>
    </row>
    <row r="42" spans="1:15" s="65" customFormat="1" ht="15.75">
      <c r="A42" s="44">
        <v>32</v>
      </c>
      <c r="B42" s="285" t="s">
        <v>138</v>
      </c>
      <c r="C42" s="228">
        <v>8858</v>
      </c>
      <c r="D42" s="228">
        <v>17738</v>
      </c>
      <c r="E42" s="228"/>
      <c r="F42" s="228">
        <v>60</v>
      </c>
      <c r="G42" s="228">
        <v>172</v>
      </c>
      <c r="H42" s="228">
        <v>540</v>
      </c>
      <c r="I42" s="228">
        <f aca="true" t="shared" si="0" ref="I42:I54">SUM(F42:H42)</f>
        <v>772</v>
      </c>
      <c r="J42" s="228">
        <v>956</v>
      </c>
      <c r="K42" s="228">
        <v>977</v>
      </c>
      <c r="L42" s="228">
        <v>4921</v>
      </c>
      <c r="M42" s="228">
        <v>344</v>
      </c>
      <c r="N42" s="228">
        <v>274</v>
      </c>
      <c r="O42" s="64"/>
    </row>
    <row r="43" spans="1:15" s="65" customFormat="1" ht="15.75">
      <c r="A43" s="44">
        <v>33</v>
      </c>
      <c r="B43" s="285" t="s">
        <v>67</v>
      </c>
      <c r="C43" s="245">
        <v>17935</v>
      </c>
      <c r="D43" s="245">
        <v>539739</v>
      </c>
      <c r="E43" s="245">
        <v>118512</v>
      </c>
      <c r="F43" s="250">
        <v>54</v>
      </c>
      <c r="G43" s="250">
        <v>424</v>
      </c>
      <c r="H43" s="247">
        <v>1593</v>
      </c>
      <c r="I43" s="228">
        <f t="shared" si="0"/>
        <v>2071</v>
      </c>
      <c r="J43" s="245">
        <v>920</v>
      </c>
      <c r="K43" s="245">
        <v>928</v>
      </c>
      <c r="L43" s="245">
        <v>6282</v>
      </c>
      <c r="M43" s="245">
        <v>3180</v>
      </c>
      <c r="N43" s="245">
        <v>2445</v>
      </c>
      <c r="O43" s="64"/>
    </row>
    <row r="44" spans="1:15" s="65" customFormat="1" ht="15.75">
      <c r="A44" s="44">
        <v>34</v>
      </c>
      <c r="B44" s="285" t="s">
        <v>68</v>
      </c>
      <c r="C44" s="228">
        <v>3615</v>
      </c>
      <c r="D44" s="228">
        <v>26132</v>
      </c>
      <c r="E44" s="228">
        <v>2500</v>
      </c>
      <c r="F44" s="228">
        <v>56</v>
      </c>
      <c r="G44" s="228">
        <v>147</v>
      </c>
      <c r="H44" s="228">
        <v>626</v>
      </c>
      <c r="I44" s="228">
        <f t="shared" si="0"/>
        <v>829</v>
      </c>
      <c r="J44" s="228">
        <v>823</v>
      </c>
      <c r="K44" s="228">
        <v>824</v>
      </c>
      <c r="L44" s="228">
        <v>5087</v>
      </c>
      <c r="M44" s="228">
        <v>12525</v>
      </c>
      <c r="N44" s="228">
        <v>8730</v>
      </c>
      <c r="O44" s="64"/>
    </row>
    <row r="45" spans="1:15" s="65" customFormat="1" ht="15.75">
      <c r="A45" s="44">
        <v>35</v>
      </c>
      <c r="B45" s="285" t="s">
        <v>69</v>
      </c>
      <c r="C45" s="228">
        <v>789</v>
      </c>
      <c r="D45" s="228">
        <v>40131</v>
      </c>
      <c r="E45" s="228">
        <v>2500</v>
      </c>
      <c r="F45" s="228">
        <v>45</v>
      </c>
      <c r="G45" s="228">
        <v>236</v>
      </c>
      <c r="H45" s="228">
        <v>1213</v>
      </c>
      <c r="I45" s="228">
        <f t="shared" si="0"/>
        <v>1494</v>
      </c>
      <c r="J45" s="228">
        <v>1018</v>
      </c>
      <c r="K45" s="228">
        <v>1039</v>
      </c>
      <c r="L45" s="228">
        <v>5379</v>
      </c>
      <c r="M45" s="228">
        <v>483</v>
      </c>
      <c r="N45" s="228">
        <v>308</v>
      </c>
      <c r="O45" s="64"/>
    </row>
    <row r="46" spans="1:15" s="65" customFormat="1" ht="15.75">
      <c r="A46" s="44">
        <v>36</v>
      </c>
      <c r="B46" s="285" t="s">
        <v>70</v>
      </c>
      <c r="C46" s="260">
        <v>13.011</v>
      </c>
      <c r="D46" s="197" t="s">
        <v>251</v>
      </c>
      <c r="E46" s="197">
        <v>616.985</v>
      </c>
      <c r="F46" s="261">
        <v>73</v>
      </c>
      <c r="G46" s="237">
        <v>195</v>
      </c>
      <c r="H46" s="262">
        <v>2.141</v>
      </c>
      <c r="I46" s="228">
        <f t="shared" si="0"/>
        <v>270.141</v>
      </c>
      <c r="J46" s="263">
        <v>2.322</v>
      </c>
      <c r="K46" s="264">
        <v>2328</v>
      </c>
      <c r="L46" s="263">
        <v>12.224</v>
      </c>
      <c r="M46" s="237">
        <v>898</v>
      </c>
      <c r="N46" s="237">
        <v>734</v>
      </c>
      <c r="O46" s="64"/>
    </row>
    <row r="47" spans="1:15" s="46" customFormat="1" ht="15.75">
      <c r="A47" s="44">
        <v>37</v>
      </c>
      <c r="B47" s="285" t="s">
        <v>71</v>
      </c>
      <c r="C47" s="197">
        <v>8492</v>
      </c>
      <c r="D47" s="265">
        <v>556.819</v>
      </c>
      <c r="E47" s="265">
        <v>32.147</v>
      </c>
      <c r="F47" s="197">
        <v>202</v>
      </c>
      <c r="G47" s="197">
        <v>212</v>
      </c>
      <c r="H47" s="197">
        <v>1392</v>
      </c>
      <c r="I47" s="228">
        <f t="shared" si="0"/>
        <v>1806</v>
      </c>
      <c r="J47" s="197">
        <v>2146</v>
      </c>
      <c r="K47" s="197">
        <v>2149</v>
      </c>
      <c r="L47" s="197">
        <v>9101</v>
      </c>
      <c r="M47" s="197">
        <v>1622</v>
      </c>
      <c r="N47" s="197">
        <v>1452</v>
      </c>
      <c r="O47" s="45"/>
    </row>
    <row r="48" spans="1:15" ht="15.75">
      <c r="A48" s="44">
        <v>38</v>
      </c>
      <c r="B48" s="285" t="s">
        <v>72</v>
      </c>
      <c r="C48" s="228">
        <v>1525</v>
      </c>
      <c r="D48" s="228">
        <v>107014</v>
      </c>
      <c r="E48" s="228">
        <v>47480</v>
      </c>
      <c r="F48" s="228">
        <v>88</v>
      </c>
      <c r="G48" s="228">
        <v>213</v>
      </c>
      <c r="H48" s="228">
        <v>1539</v>
      </c>
      <c r="I48" s="228">
        <f t="shared" si="0"/>
        <v>1840</v>
      </c>
      <c r="J48" s="228">
        <v>1840</v>
      </c>
      <c r="K48" s="228">
        <v>2088</v>
      </c>
      <c r="L48" s="228">
        <v>10061</v>
      </c>
      <c r="M48" s="228">
        <v>2828</v>
      </c>
      <c r="N48" s="228">
        <v>1941</v>
      </c>
      <c r="O48" s="45"/>
    </row>
    <row r="49" spans="1:15" s="46" customFormat="1" ht="15.75">
      <c r="A49" s="44">
        <v>39</v>
      </c>
      <c r="B49" s="285" t="s">
        <v>73</v>
      </c>
      <c r="C49" s="197">
        <v>14717</v>
      </c>
      <c r="D49" s="197">
        <v>492130</v>
      </c>
      <c r="E49" s="197">
        <v>105406</v>
      </c>
      <c r="F49" s="197">
        <v>82</v>
      </c>
      <c r="G49" s="197">
        <v>324</v>
      </c>
      <c r="H49" s="197">
        <v>1826</v>
      </c>
      <c r="I49" s="228">
        <f t="shared" si="0"/>
        <v>2232</v>
      </c>
      <c r="J49" s="197">
        <v>1113</v>
      </c>
      <c r="K49" s="197">
        <v>1053</v>
      </c>
      <c r="L49" s="197">
        <v>6831</v>
      </c>
      <c r="M49" s="197">
        <v>5755</v>
      </c>
      <c r="N49" s="197">
        <v>4254</v>
      </c>
      <c r="O49" s="45"/>
    </row>
    <row r="50" spans="1:15" s="65" customFormat="1" ht="15.75">
      <c r="A50" s="44">
        <v>40</v>
      </c>
      <c r="B50" s="285" t="s">
        <v>74</v>
      </c>
      <c r="C50" s="228">
        <v>520</v>
      </c>
      <c r="D50" s="228">
        <v>65675</v>
      </c>
      <c r="E50" s="228">
        <v>25903</v>
      </c>
      <c r="F50" s="228">
        <v>36</v>
      </c>
      <c r="G50" s="228">
        <v>277</v>
      </c>
      <c r="H50" s="228">
        <v>3721</v>
      </c>
      <c r="I50" s="228">
        <f t="shared" si="0"/>
        <v>4034</v>
      </c>
      <c r="J50" s="228">
        <v>6734</v>
      </c>
      <c r="K50" s="228">
        <v>6689</v>
      </c>
      <c r="L50" s="228">
        <v>37410</v>
      </c>
      <c r="M50" s="228">
        <v>46900</v>
      </c>
      <c r="N50" s="228">
        <v>39969</v>
      </c>
      <c r="O50" s="64"/>
    </row>
    <row r="51" spans="1:15" ht="15.75">
      <c r="A51" s="44">
        <v>41</v>
      </c>
      <c r="B51" s="285" t="s">
        <v>75</v>
      </c>
      <c r="C51" s="228">
        <v>500</v>
      </c>
      <c r="D51" s="228">
        <v>5050</v>
      </c>
      <c r="E51" s="228">
        <v>5500</v>
      </c>
      <c r="F51" s="228">
        <v>107</v>
      </c>
      <c r="G51" s="228">
        <v>479</v>
      </c>
      <c r="H51" s="228">
        <v>2884</v>
      </c>
      <c r="I51" s="228">
        <f t="shared" si="0"/>
        <v>3470</v>
      </c>
      <c r="J51" s="228">
        <v>4663</v>
      </c>
      <c r="K51" s="228">
        <v>5610</v>
      </c>
      <c r="L51" s="228">
        <v>36975</v>
      </c>
      <c r="M51" s="228">
        <v>12596</v>
      </c>
      <c r="N51" s="228">
        <v>11472</v>
      </c>
      <c r="O51" s="45"/>
    </row>
    <row r="52" spans="1:15" s="65" customFormat="1" ht="15.75">
      <c r="A52" s="44">
        <v>42</v>
      </c>
      <c r="B52" s="285" t="s">
        <v>76</v>
      </c>
      <c r="C52" s="228">
        <v>1424</v>
      </c>
      <c r="D52" s="228">
        <v>126749</v>
      </c>
      <c r="E52" s="228">
        <v>109902</v>
      </c>
      <c r="F52" s="228">
        <v>50</v>
      </c>
      <c r="G52" s="228">
        <v>156</v>
      </c>
      <c r="H52" s="228">
        <v>850</v>
      </c>
      <c r="I52" s="228">
        <f t="shared" si="0"/>
        <v>1056</v>
      </c>
      <c r="J52" s="228">
        <v>1666</v>
      </c>
      <c r="K52" s="228">
        <v>1694</v>
      </c>
      <c r="L52" s="228">
        <v>10399</v>
      </c>
      <c r="M52" s="228">
        <v>1544</v>
      </c>
      <c r="N52" s="228">
        <v>1268</v>
      </c>
      <c r="O52" s="64"/>
    </row>
    <row r="53" spans="1:15" s="65" customFormat="1" ht="15.75">
      <c r="A53" s="44">
        <v>43</v>
      </c>
      <c r="B53" s="285" t="s">
        <v>77</v>
      </c>
      <c r="C53" s="197">
        <v>987</v>
      </c>
      <c r="D53" s="197">
        <v>84832</v>
      </c>
      <c r="E53" s="197">
        <f>4650+380+230+330+350+13714</f>
        <v>19654</v>
      </c>
      <c r="F53" s="197">
        <v>84</v>
      </c>
      <c r="G53" s="197">
        <v>592</v>
      </c>
      <c r="H53" s="197">
        <v>857</v>
      </c>
      <c r="I53" s="228">
        <f t="shared" si="0"/>
        <v>1533</v>
      </c>
      <c r="J53" s="197">
        <v>378</v>
      </c>
      <c r="K53" s="197">
        <v>378</v>
      </c>
      <c r="L53" s="197">
        <v>2561</v>
      </c>
      <c r="M53" s="197">
        <v>1260</v>
      </c>
      <c r="N53" s="197">
        <v>976</v>
      </c>
      <c r="O53" s="258"/>
    </row>
    <row r="54" spans="1:15" s="46" customFormat="1" ht="15.75">
      <c r="A54" s="44">
        <v>44</v>
      </c>
      <c r="B54" s="285" t="s">
        <v>78</v>
      </c>
      <c r="C54" s="238">
        <v>6.798</v>
      </c>
      <c r="D54" s="238" t="s">
        <v>259</v>
      </c>
      <c r="E54" s="238" t="s">
        <v>260</v>
      </c>
      <c r="F54" s="238" t="s">
        <v>261</v>
      </c>
      <c r="G54" s="238">
        <v>366</v>
      </c>
      <c r="H54" s="238" t="s">
        <v>262</v>
      </c>
      <c r="I54" s="228">
        <f t="shared" si="0"/>
        <v>366</v>
      </c>
      <c r="J54" s="238" t="s">
        <v>263</v>
      </c>
      <c r="K54" s="238" t="s">
        <v>264</v>
      </c>
      <c r="L54" s="238" t="s">
        <v>265</v>
      </c>
      <c r="M54" s="238" t="s">
        <v>266</v>
      </c>
      <c r="N54" s="238" t="s">
        <v>267</v>
      </c>
      <c r="O54" s="45"/>
    </row>
    <row r="55" spans="1:15" s="46" customFormat="1" ht="15.75">
      <c r="A55" s="44">
        <v>45</v>
      </c>
      <c r="B55" s="285" t="s">
        <v>79</v>
      </c>
      <c r="C55" s="228">
        <v>360</v>
      </c>
      <c r="D55" s="228">
        <v>5000</v>
      </c>
      <c r="E55" s="228">
        <v>63000</v>
      </c>
      <c r="F55" s="228">
        <v>43</v>
      </c>
      <c r="G55" s="228">
        <v>120</v>
      </c>
      <c r="H55" s="228">
        <v>460</v>
      </c>
      <c r="I55" s="228">
        <v>623</v>
      </c>
      <c r="J55" s="228">
        <v>688</v>
      </c>
      <c r="K55" s="228">
        <v>107</v>
      </c>
      <c r="L55" s="228">
        <v>4472</v>
      </c>
      <c r="M55" s="228">
        <v>569</v>
      </c>
      <c r="N55" s="228">
        <v>332</v>
      </c>
      <c r="O55" s="45"/>
    </row>
    <row r="56" spans="1:15" s="65" customFormat="1" ht="15.75">
      <c r="A56" s="44">
        <v>46</v>
      </c>
      <c r="B56" s="285" t="s">
        <v>80</v>
      </c>
      <c r="C56" s="228">
        <v>4379</v>
      </c>
      <c r="D56" s="228">
        <v>311396</v>
      </c>
      <c r="E56" s="228">
        <v>50767</v>
      </c>
      <c r="F56" s="228">
        <v>133</v>
      </c>
      <c r="G56" s="228">
        <v>78</v>
      </c>
      <c r="H56" s="228">
        <v>1074</v>
      </c>
      <c r="I56" s="228">
        <v>1285</v>
      </c>
      <c r="J56" s="228">
        <v>993</v>
      </c>
      <c r="K56" s="228">
        <v>1540</v>
      </c>
      <c r="L56" s="228">
        <v>8936</v>
      </c>
      <c r="M56" s="228">
        <v>2613</v>
      </c>
      <c r="N56" s="228">
        <v>2348</v>
      </c>
      <c r="O56" s="64"/>
    </row>
    <row r="57" spans="1:15" s="65" customFormat="1" ht="15.75">
      <c r="A57" s="44">
        <v>47</v>
      </c>
      <c r="B57" s="285" t="s">
        <v>81</v>
      </c>
      <c r="C57" s="228">
        <v>2957</v>
      </c>
      <c r="D57" s="228">
        <v>286391</v>
      </c>
      <c r="E57" s="228">
        <v>220194</v>
      </c>
      <c r="F57" s="228">
        <v>99</v>
      </c>
      <c r="G57" s="228">
        <v>278</v>
      </c>
      <c r="H57" s="228">
        <v>1299</v>
      </c>
      <c r="I57" s="228">
        <f>SUM(F57:H57)</f>
        <v>1676</v>
      </c>
      <c r="J57" s="228">
        <v>1750</v>
      </c>
      <c r="K57" s="228">
        <v>2000</v>
      </c>
      <c r="L57" s="228">
        <v>10000</v>
      </c>
      <c r="M57" s="228">
        <v>4595</v>
      </c>
      <c r="N57" s="228">
        <v>3966</v>
      </c>
      <c r="O57" s="64"/>
    </row>
    <row r="58" spans="1:14" s="45" customFormat="1" ht="15.75">
      <c r="A58" s="73">
        <v>48</v>
      </c>
      <c r="B58" s="287" t="s">
        <v>82</v>
      </c>
      <c r="C58" s="228"/>
      <c r="D58" s="228"/>
      <c r="E58" s="228"/>
      <c r="F58" s="228"/>
      <c r="G58" s="228"/>
      <c r="H58" s="228"/>
      <c r="I58" s="228">
        <f>SUM(F58:H58)</f>
        <v>0</v>
      </c>
      <c r="J58" s="228"/>
      <c r="K58" s="228"/>
      <c r="L58" s="228"/>
      <c r="M58" s="228"/>
      <c r="N58" s="228"/>
    </row>
    <row r="59" spans="1:15" s="65" customFormat="1" ht="15.75">
      <c r="A59" s="44">
        <v>49</v>
      </c>
      <c r="B59" s="285" t="s">
        <v>83</v>
      </c>
      <c r="C59" s="228">
        <v>2984</v>
      </c>
      <c r="D59" s="228">
        <v>275949</v>
      </c>
      <c r="E59" s="228">
        <v>249916</v>
      </c>
      <c r="F59" s="228">
        <v>31</v>
      </c>
      <c r="G59" s="228">
        <v>354</v>
      </c>
      <c r="H59" s="228">
        <v>1040</v>
      </c>
      <c r="I59" s="228">
        <f>SUM(F59:H59)</f>
        <v>1425</v>
      </c>
      <c r="J59" s="228">
        <v>1927</v>
      </c>
      <c r="K59" s="228">
        <v>1784</v>
      </c>
      <c r="L59" s="228">
        <v>8753</v>
      </c>
      <c r="M59" s="228">
        <v>1966</v>
      </c>
      <c r="N59" s="228">
        <v>1582</v>
      </c>
      <c r="O59" s="64"/>
    </row>
    <row r="60" spans="1:15" s="65" customFormat="1" ht="15.75">
      <c r="A60" s="44">
        <v>50</v>
      </c>
      <c r="B60" s="285" t="s">
        <v>84</v>
      </c>
      <c r="C60" s="197">
        <v>850</v>
      </c>
      <c r="D60" s="197">
        <v>73580</v>
      </c>
      <c r="E60" s="197">
        <v>32740</v>
      </c>
      <c r="F60" s="233">
        <v>34</v>
      </c>
      <c r="G60" s="233">
        <v>89</v>
      </c>
      <c r="H60" s="233">
        <v>440</v>
      </c>
      <c r="I60" s="228">
        <f>SUM(F60:H60)</f>
        <v>563</v>
      </c>
      <c r="J60" s="197">
        <v>1052</v>
      </c>
      <c r="K60" s="197">
        <v>1166</v>
      </c>
      <c r="L60" s="197">
        <v>6010</v>
      </c>
      <c r="M60" s="197">
        <v>748</v>
      </c>
      <c r="N60" s="197">
        <v>656</v>
      </c>
      <c r="O60" s="64"/>
    </row>
    <row r="61" spans="1:15" s="65" customFormat="1" ht="15.75">
      <c r="A61" s="44">
        <v>51</v>
      </c>
      <c r="B61" s="285" t="s">
        <v>85</v>
      </c>
      <c r="C61" s="228">
        <v>3954</v>
      </c>
      <c r="D61" s="228">
        <v>519292</v>
      </c>
      <c r="E61" s="228">
        <v>18875</v>
      </c>
      <c r="F61" s="228">
        <v>126</v>
      </c>
      <c r="G61" s="228">
        <v>60</v>
      </c>
      <c r="H61" s="228">
        <v>453</v>
      </c>
      <c r="I61" s="228">
        <v>639</v>
      </c>
      <c r="J61" s="228">
        <v>773</v>
      </c>
      <c r="K61" s="228">
        <v>801</v>
      </c>
      <c r="L61" s="228">
        <v>3907</v>
      </c>
      <c r="M61" s="228">
        <v>3193</v>
      </c>
      <c r="N61" s="228">
        <v>1210</v>
      </c>
      <c r="O61" s="64"/>
    </row>
    <row r="62" spans="1:15" s="46" customFormat="1" ht="15.75">
      <c r="A62" s="44">
        <v>52</v>
      </c>
      <c r="B62" s="285" t="s">
        <v>86</v>
      </c>
      <c r="C62" s="202">
        <v>2356</v>
      </c>
      <c r="D62" s="202">
        <v>522536</v>
      </c>
      <c r="E62" s="202">
        <v>16402</v>
      </c>
      <c r="F62" s="202">
        <v>81</v>
      </c>
      <c r="G62" s="202">
        <v>317</v>
      </c>
      <c r="H62" s="202">
        <v>1081</v>
      </c>
      <c r="I62" s="228">
        <f>SUM(F62:H62)</f>
        <v>1479</v>
      </c>
      <c r="J62" s="202">
        <v>3123</v>
      </c>
      <c r="K62" s="202">
        <v>3123</v>
      </c>
      <c r="L62" s="202">
        <v>12495</v>
      </c>
      <c r="M62" s="202">
        <v>541</v>
      </c>
      <c r="N62" s="202">
        <v>491</v>
      </c>
      <c r="O62" s="45"/>
    </row>
    <row r="63" spans="1:15" s="65" customFormat="1" ht="15.75">
      <c r="A63" s="44">
        <v>53</v>
      </c>
      <c r="B63" s="285" t="s">
        <v>87</v>
      </c>
      <c r="C63" s="266">
        <v>8806</v>
      </c>
      <c r="D63" s="266">
        <v>308069</v>
      </c>
      <c r="E63" s="266">
        <v>121119</v>
      </c>
      <c r="F63" s="266">
        <v>45</v>
      </c>
      <c r="G63" s="267">
        <v>80</v>
      </c>
      <c r="H63" s="267">
        <v>437</v>
      </c>
      <c r="I63" s="228">
        <f>SUM(F63:H63)</f>
        <v>562</v>
      </c>
      <c r="J63" s="268">
        <v>1775</v>
      </c>
      <c r="K63" s="266">
        <v>626</v>
      </c>
      <c r="L63" s="145">
        <v>3572</v>
      </c>
      <c r="M63" s="266">
        <v>3494</v>
      </c>
      <c r="N63" s="266">
        <v>1931</v>
      </c>
      <c r="O63" s="259"/>
    </row>
    <row r="64" spans="1:15" s="65" customFormat="1" ht="15.75">
      <c r="A64" s="44">
        <v>54</v>
      </c>
      <c r="B64" s="285" t="s">
        <v>88</v>
      </c>
      <c r="C64" s="228">
        <v>12164</v>
      </c>
      <c r="D64" s="228">
        <v>423546</v>
      </c>
      <c r="E64" s="228">
        <v>98692</v>
      </c>
      <c r="F64" s="228">
        <v>29</v>
      </c>
      <c r="G64" s="228">
        <v>129</v>
      </c>
      <c r="H64" s="228">
        <v>482</v>
      </c>
      <c r="I64" s="228">
        <v>640</v>
      </c>
      <c r="J64" s="228">
        <v>2081</v>
      </c>
      <c r="K64" s="228">
        <v>2129</v>
      </c>
      <c r="L64" s="228">
        <v>15860</v>
      </c>
      <c r="M64" s="228">
        <v>5081</v>
      </c>
      <c r="N64" s="228">
        <v>4236</v>
      </c>
      <c r="O64" s="64"/>
    </row>
    <row r="65" spans="1:15" s="65" customFormat="1" ht="15.75">
      <c r="A65" s="44">
        <v>55</v>
      </c>
      <c r="B65" s="285" t="s">
        <v>89</v>
      </c>
      <c r="C65" s="228">
        <v>157</v>
      </c>
      <c r="D65" s="228">
        <v>4311</v>
      </c>
      <c r="E65" s="228">
        <v>3300</v>
      </c>
      <c r="F65" s="228">
        <v>35</v>
      </c>
      <c r="G65" s="228">
        <v>138</v>
      </c>
      <c r="H65" s="228">
        <v>1455</v>
      </c>
      <c r="I65" s="228">
        <v>1628</v>
      </c>
      <c r="J65" s="228">
        <v>3044</v>
      </c>
      <c r="K65" s="228">
        <v>3044</v>
      </c>
      <c r="L65" s="228">
        <v>16432</v>
      </c>
      <c r="M65" s="228">
        <v>2572</v>
      </c>
      <c r="N65" s="228">
        <v>2092</v>
      </c>
      <c r="O65" s="64"/>
    </row>
    <row r="66" spans="1:15" s="65" customFormat="1" ht="15.75">
      <c r="A66" s="44">
        <v>56</v>
      </c>
      <c r="B66" s="285" t="s">
        <v>90</v>
      </c>
      <c r="C66" s="200">
        <v>765</v>
      </c>
      <c r="D66" s="200">
        <v>51565</v>
      </c>
      <c r="E66" s="200">
        <v>15166</v>
      </c>
      <c r="F66" s="200">
        <v>50</v>
      </c>
      <c r="G66" s="200">
        <v>208</v>
      </c>
      <c r="H66" s="200">
        <v>741</v>
      </c>
      <c r="I66" s="228">
        <f>SUM(F66:H66)</f>
        <v>999</v>
      </c>
      <c r="J66" s="269">
        <v>1462</v>
      </c>
      <c r="K66" s="269">
        <v>1462</v>
      </c>
      <c r="L66" s="269">
        <v>8270</v>
      </c>
      <c r="M66" s="269">
        <v>1241</v>
      </c>
      <c r="N66" s="269">
        <v>1049</v>
      </c>
      <c r="O66" s="64"/>
    </row>
    <row r="67" spans="1:15" s="65" customFormat="1" ht="15.75">
      <c r="A67" s="44">
        <v>57</v>
      </c>
      <c r="B67" s="285" t="s">
        <v>139</v>
      </c>
      <c r="C67" s="202">
        <v>12257</v>
      </c>
      <c r="D67" s="202">
        <v>250969</v>
      </c>
      <c r="E67" s="202">
        <v>407604</v>
      </c>
      <c r="F67" s="202">
        <v>54</v>
      </c>
      <c r="G67" s="202">
        <v>364</v>
      </c>
      <c r="H67" s="202">
        <v>5244</v>
      </c>
      <c r="I67" s="202">
        <f>SUM(F67:H67)</f>
        <v>5662</v>
      </c>
      <c r="J67" s="202">
        <v>5602</v>
      </c>
      <c r="K67" s="202">
        <v>5998</v>
      </c>
      <c r="L67" s="202">
        <v>31682</v>
      </c>
      <c r="M67" s="202">
        <v>6215</v>
      </c>
      <c r="N67" s="202">
        <v>5233</v>
      </c>
      <c r="O67" s="64"/>
    </row>
    <row r="68" spans="1:15" s="65" customFormat="1" ht="15.75">
      <c r="A68" s="44">
        <v>58</v>
      </c>
      <c r="B68" s="285" t="s">
        <v>92</v>
      </c>
      <c r="C68" s="228">
        <v>34698</v>
      </c>
      <c r="D68" s="228">
        <v>1187129</v>
      </c>
      <c r="E68" s="228">
        <v>47400</v>
      </c>
      <c r="F68" s="228">
        <v>46</v>
      </c>
      <c r="G68" s="228">
        <v>360</v>
      </c>
      <c r="H68" s="228">
        <v>2085</v>
      </c>
      <c r="I68" s="228">
        <f>SUM(F68:H68)</f>
        <v>2491</v>
      </c>
      <c r="J68" s="228">
        <v>1009</v>
      </c>
      <c r="K68" s="228">
        <v>1025</v>
      </c>
      <c r="L68" s="228">
        <v>6039</v>
      </c>
      <c r="M68" s="228">
        <v>2525</v>
      </c>
      <c r="N68" s="228">
        <v>1726</v>
      </c>
      <c r="O68" s="64"/>
    </row>
    <row r="69" spans="1:15" s="65" customFormat="1" ht="15.75">
      <c r="A69" s="74">
        <v>59</v>
      </c>
      <c r="B69" s="288" t="s">
        <v>140</v>
      </c>
      <c r="C69" s="248"/>
      <c r="D69" s="248"/>
      <c r="E69" s="231"/>
      <c r="F69" s="248"/>
      <c r="G69" s="248"/>
      <c r="H69" s="247"/>
      <c r="I69" s="228"/>
      <c r="J69" s="248"/>
      <c r="K69" s="247"/>
      <c r="L69" s="247"/>
      <c r="M69" s="247"/>
      <c r="N69" s="248"/>
      <c r="O69" s="64"/>
    </row>
    <row r="70" spans="1:15" s="65" customFormat="1" ht="15.75">
      <c r="A70" s="44">
        <v>60</v>
      </c>
      <c r="B70" s="285" t="s">
        <v>94</v>
      </c>
      <c r="C70" s="270">
        <v>2.822</v>
      </c>
      <c r="D70" s="271">
        <v>326.802</v>
      </c>
      <c r="E70" s="272">
        <v>36.421</v>
      </c>
      <c r="F70" s="273">
        <v>95</v>
      </c>
      <c r="G70" s="273">
        <v>217</v>
      </c>
      <c r="H70" s="271">
        <v>2.696</v>
      </c>
      <c r="I70" s="271">
        <v>3.008</v>
      </c>
      <c r="J70" s="271">
        <v>2.09</v>
      </c>
      <c r="K70" s="271">
        <v>2.093</v>
      </c>
      <c r="L70" s="271">
        <v>12.166</v>
      </c>
      <c r="M70" s="271">
        <v>1.944</v>
      </c>
      <c r="N70" s="271">
        <v>1.357</v>
      </c>
      <c r="O70" s="64"/>
    </row>
    <row r="71" spans="1:15" s="65" customFormat="1" ht="15.75">
      <c r="A71" s="44">
        <v>61</v>
      </c>
      <c r="B71" s="285" t="s">
        <v>95</v>
      </c>
      <c r="C71" s="274">
        <v>13919</v>
      </c>
      <c r="D71" s="274">
        <v>324255</v>
      </c>
      <c r="E71" s="275">
        <v>9850</v>
      </c>
      <c r="F71" s="196">
        <v>71</v>
      </c>
      <c r="G71" s="196">
        <v>164</v>
      </c>
      <c r="H71" s="205">
        <v>1050</v>
      </c>
      <c r="I71" s="228">
        <f>SUM(F71:H71)</f>
        <v>1285</v>
      </c>
      <c r="J71" s="196">
        <v>846</v>
      </c>
      <c r="K71" s="196">
        <v>846</v>
      </c>
      <c r="L71" s="205">
        <v>6485</v>
      </c>
      <c r="M71" s="205">
        <v>2638</v>
      </c>
      <c r="N71" s="205">
        <v>1845</v>
      </c>
      <c r="O71" s="64"/>
    </row>
    <row r="72" spans="1:15" s="65" customFormat="1" ht="15.75">
      <c r="A72" s="44">
        <v>62</v>
      </c>
      <c r="B72" s="285" t="s">
        <v>96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64"/>
    </row>
    <row r="73" spans="1:15" s="46" customFormat="1" ht="15.75">
      <c r="A73" s="44">
        <v>63</v>
      </c>
      <c r="B73" s="285" t="s">
        <v>97</v>
      </c>
      <c r="C73" s="228">
        <v>3464</v>
      </c>
      <c r="D73" s="228">
        <v>252493</v>
      </c>
      <c r="E73" s="228">
        <v>23810</v>
      </c>
      <c r="F73" s="228">
        <v>61</v>
      </c>
      <c r="G73" s="228">
        <v>239</v>
      </c>
      <c r="H73" s="228">
        <v>1625</v>
      </c>
      <c r="I73" s="228">
        <v>1925</v>
      </c>
      <c r="J73" s="228"/>
      <c r="K73" s="228">
        <v>2089</v>
      </c>
      <c r="L73" s="228">
        <v>10368</v>
      </c>
      <c r="M73" s="228">
        <v>2395</v>
      </c>
      <c r="N73" s="228">
        <v>2093</v>
      </c>
      <c r="O73" s="45"/>
    </row>
    <row r="74" spans="1:15" ht="16.5" thickBot="1">
      <c r="A74" s="52"/>
      <c r="B74" s="53" t="s">
        <v>141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45"/>
    </row>
    <row r="75" spans="7:12" ht="12.75">
      <c r="G75" s="54"/>
      <c r="H75" s="54"/>
      <c r="I75" s="54"/>
      <c r="J75" s="55"/>
      <c r="K75" s="47"/>
      <c r="L75" s="12"/>
    </row>
    <row r="76" spans="1:12" ht="12.75">
      <c r="A76" s="11"/>
      <c r="B76" s="12"/>
      <c r="C76" s="12"/>
      <c r="D76" s="12"/>
      <c r="E76" s="12"/>
      <c r="F76" s="12"/>
      <c r="G76" s="12"/>
      <c r="H76" s="56"/>
      <c r="I76" s="56"/>
      <c r="J76" s="12"/>
      <c r="K76" s="12"/>
      <c r="L76" s="57"/>
    </row>
    <row r="77" spans="1:12" ht="19.5">
      <c r="A77" s="79" t="s">
        <v>99</v>
      </c>
      <c r="B77" s="80"/>
      <c r="C77" s="81"/>
      <c r="D77" s="81"/>
      <c r="E77" s="81"/>
      <c r="F77" s="81"/>
      <c r="G77" s="81"/>
      <c r="H77" s="85"/>
      <c r="I77" s="85"/>
      <c r="J77" s="80"/>
      <c r="K77" s="12"/>
      <c r="L77" s="57"/>
    </row>
    <row r="78" spans="1:12" ht="18.75">
      <c r="A78" s="366" t="s">
        <v>100</v>
      </c>
      <c r="B78" s="366"/>
      <c r="C78" s="366"/>
      <c r="D78" s="366"/>
      <c r="E78" s="366"/>
      <c r="F78" s="366"/>
      <c r="G78" s="366"/>
      <c r="H78" s="366"/>
      <c r="I78" s="366"/>
      <c r="J78" s="366"/>
      <c r="K78" s="12"/>
      <c r="L78" s="57"/>
    </row>
    <row r="79" spans="1:12" ht="18.75">
      <c r="A79" s="366" t="s">
        <v>101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47"/>
    </row>
    <row r="80" spans="2:12" ht="12.75">
      <c r="B80" s="58"/>
      <c r="G80" s="54"/>
      <c r="H80" s="54"/>
      <c r="I80" s="54"/>
      <c r="J80" s="59"/>
      <c r="K80" s="47"/>
      <c r="L80" s="47"/>
    </row>
    <row r="81" spans="1:12" ht="12.75">
      <c r="A81" s="60"/>
      <c r="B81" s="61"/>
      <c r="C81" s="60"/>
      <c r="D81" s="60"/>
      <c r="E81" s="60"/>
      <c r="F81" s="60"/>
      <c r="G81" s="60"/>
      <c r="H81" s="62"/>
      <c r="I81" s="62"/>
      <c r="J81" s="63"/>
      <c r="K81" s="57"/>
      <c r="L81" s="47"/>
    </row>
    <row r="82" spans="7:12" ht="12.75">
      <c r="G82" s="37"/>
      <c r="H82" s="54"/>
      <c r="I82" s="54"/>
      <c r="J82" s="61"/>
      <c r="K82" s="47"/>
      <c r="L82" s="47"/>
    </row>
    <row r="83" spans="3:12" ht="12.75">
      <c r="C83" s="67"/>
      <c r="G83" s="54"/>
      <c r="H83" s="54"/>
      <c r="I83" s="54"/>
      <c r="J83" s="55"/>
      <c r="K83" s="47"/>
      <c r="L83" s="47"/>
    </row>
  </sheetData>
  <sheetProtection/>
  <mergeCells count="22">
    <mergeCell ref="E7:E9"/>
    <mergeCell ref="H8:H9"/>
    <mergeCell ref="A78:J78"/>
    <mergeCell ref="A79:K79"/>
    <mergeCell ref="C7:C9"/>
    <mergeCell ref="D7:D9"/>
    <mergeCell ref="L7:L9"/>
    <mergeCell ref="F8:G8"/>
    <mergeCell ref="I8:I9"/>
    <mergeCell ref="K7:K9"/>
    <mergeCell ref="F7:I7"/>
    <mergeCell ref="J7:J9"/>
    <mergeCell ref="A1:C1"/>
    <mergeCell ref="A2:N2"/>
    <mergeCell ref="A4:N4"/>
    <mergeCell ref="A6:A10"/>
    <mergeCell ref="B6:B10"/>
    <mergeCell ref="C6:I6"/>
    <mergeCell ref="J6:N6"/>
    <mergeCell ref="M7:M9"/>
    <mergeCell ref="A3:N3"/>
    <mergeCell ref="N7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view="pageLayout" workbookViewId="0" topLeftCell="A1">
      <selection activeCell="L39" sqref="L39"/>
    </sheetView>
  </sheetViews>
  <sheetFormatPr defaultColWidth="9.140625" defaultRowHeight="12.75"/>
  <cols>
    <col min="1" max="1" width="3.8515625" style="0" customWidth="1"/>
    <col min="2" max="2" width="12.57421875" style="0" customWidth="1"/>
    <col min="3" max="3" width="13.140625" style="0" customWidth="1"/>
    <col min="4" max="4" width="11.8515625" style="0" customWidth="1"/>
    <col min="5" max="5" width="10.421875" style="0" customWidth="1"/>
    <col min="6" max="6" width="8.28125" style="0" customWidth="1"/>
    <col min="7" max="7" width="8.57421875" style="0" customWidth="1"/>
    <col min="8" max="8" width="8.28125" style="0" customWidth="1"/>
    <col min="9" max="9" width="9.57421875" style="0" customWidth="1"/>
    <col min="10" max="10" width="13.8515625" style="0" customWidth="1"/>
    <col min="11" max="11" width="7.8515625" style="0" customWidth="1"/>
    <col min="12" max="12" width="9.28125" style="0" customWidth="1"/>
    <col min="13" max="13" width="9.7109375" style="0" customWidth="1"/>
  </cols>
  <sheetData>
    <row r="1" spans="1:13" ht="45.75" customHeight="1">
      <c r="A1" s="353" t="s">
        <v>167</v>
      </c>
      <c r="B1" s="353"/>
      <c r="C1" s="353"/>
      <c r="D1" s="353"/>
      <c r="E1" s="13"/>
      <c r="F1" s="13"/>
      <c r="G1" s="13"/>
      <c r="H1" s="13"/>
      <c r="I1" s="13"/>
      <c r="J1" s="13"/>
      <c r="K1" s="13"/>
      <c r="L1" s="13"/>
      <c r="M1" s="13"/>
    </row>
    <row r="2" spans="1:13" ht="18.75">
      <c r="A2" s="347" t="s">
        <v>154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20.25" customHeight="1">
      <c r="A3" s="347" t="s">
        <v>416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</row>
    <row r="4" spans="1:22" ht="33.75" customHeight="1">
      <c r="A4" s="388" t="s">
        <v>415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90"/>
      <c r="O4" s="90"/>
      <c r="P4" s="90"/>
      <c r="Q4" s="90"/>
      <c r="R4" s="90"/>
      <c r="S4" s="90"/>
      <c r="T4" s="90"/>
      <c r="U4" s="90"/>
      <c r="V4" s="90"/>
    </row>
    <row r="5" spans="1:13" ht="15.75">
      <c r="A5" s="389" t="s">
        <v>1</v>
      </c>
      <c r="B5" s="392" t="s">
        <v>142</v>
      </c>
      <c r="C5" s="395" t="s">
        <v>155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15.75">
      <c r="A6" s="390"/>
      <c r="B6" s="393"/>
      <c r="C6" s="396" t="s">
        <v>156</v>
      </c>
      <c r="D6" s="396"/>
      <c r="E6" s="396"/>
      <c r="F6" s="396"/>
      <c r="G6" s="396"/>
      <c r="H6" s="396"/>
      <c r="I6" s="396"/>
      <c r="J6" s="396" t="s">
        <v>157</v>
      </c>
      <c r="K6" s="396"/>
      <c r="L6" s="396"/>
      <c r="M6" s="396" t="s">
        <v>158</v>
      </c>
    </row>
    <row r="7" spans="1:13" ht="21.75" customHeight="1">
      <c r="A7" s="390"/>
      <c r="B7" s="393"/>
      <c r="C7" s="396" t="s">
        <v>159</v>
      </c>
      <c r="D7" s="396"/>
      <c r="E7" s="396"/>
      <c r="F7" s="396" t="s">
        <v>160</v>
      </c>
      <c r="G7" s="396"/>
      <c r="H7" s="396"/>
      <c r="I7" s="398" t="s">
        <v>161</v>
      </c>
      <c r="J7" s="399" t="s">
        <v>159</v>
      </c>
      <c r="K7" s="399" t="s">
        <v>160</v>
      </c>
      <c r="L7" s="396" t="s">
        <v>14</v>
      </c>
      <c r="M7" s="396"/>
    </row>
    <row r="8" spans="1:13" ht="37.5" customHeight="1">
      <c r="A8" s="390"/>
      <c r="B8" s="393"/>
      <c r="C8" s="167" t="s">
        <v>162</v>
      </c>
      <c r="D8" s="167" t="s">
        <v>163</v>
      </c>
      <c r="E8" s="166" t="s">
        <v>14</v>
      </c>
      <c r="F8" s="167" t="s">
        <v>162</v>
      </c>
      <c r="G8" s="167" t="s">
        <v>163</v>
      </c>
      <c r="H8" s="166" t="s">
        <v>14</v>
      </c>
      <c r="I8" s="398"/>
      <c r="J8" s="399"/>
      <c r="K8" s="399"/>
      <c r="L8" s="396"/>
      <c r="M8" s="396"/>
    </row>
    <row r="9" spans="1:13" ht="24" customHeight="1">
      <c r="A9" s="391"/>
      <c r="B9" s="394"/>
      <c r="C9" s="166">
        <v>1</v>
      </c>
      <c r="D9" s="166">
        <v>2</v>
      </c>
      <c r="E9" s="166" t="s">
        <v>148</v>
      </c>
      <c r="F9" s="166">
        <v>4</v>
      </c>
      <c r="G9" s="166">
        <v>5</v>
      </c>
      <c r="H9" s="166" t="s">
        <v>164</v>
      </c>
      <c r="I9" s="298" t="s">
        <v>165</v>
      </c>
      <c r="J9" s="166">
        <v>8</v>
      </c>
      <c r="K9" s="166">
        <v>9</v>
      </c>
      <c r="L9" s="166" t="s">
        <v>166</v>
      </c>
      <c r="M9" s="166">
        <v>11</v>
      </c>
    </row>
    <row r="10" spans="1:13" ht="13.5" customHeight="1">
      <c r="A10" s="89">
        <v>1</v>
      </c>
      <c r="B10" s="289" t="s">
        <v>35</v>
      </c>
      <c r="C10" s="197">
        <v>21915</v>
      </c>
      <c r="D10" s="197">
        <f>E10-C10</f>
        <v>20615</v>
      </c>
      <c r="E10" s="197">
        <v>42530</v>
      </c>
      <c r="F10" s="197">
        <v>61</v>
      </c>
      <c r="G10" s="197">
        <v>48</v>
      </c>
      <c r="H10" s="197">
        <f>F10+G10</f>
        <v>109</v>
      </c>
      <c r="I10" s="197">
        <f>H10+E10</f>
        <v>42639</v>
      </c>
      <c r="J10" s="197">
        <v>18779</v>
      </c>
      <c r="K10" s="197">
        <v>281</v>
      </c>
      <c r="L10" s="197">
        <f>J10+K10</f>
        <v>19060</v>
      </c>
      <c r="M10" s="197">
        <v>11717</v>
      </c>
    </row>
    <row r="11" spans="1:13" ht="13.5" customHeight="1">
      <c r="A11" s="89">
        <v>2</v>
      </c>
      <c r="B11" s="289" t="s">
        <v>36</v>
      </c>
      <c r="C11" s="281" t="s">
        <v>326</v>
      </c>
      <c r="D11" s="281" t="s">
        <v>327</v>
      </c>
      <c r="E11" s="220" t="s">
        <v>328</v>
      </c>
      <c r="F11" s="281" t="s">
        <v>287</v>
      </c>
      <c r="G11" s="281" t="s">
        <v>329</v>
      </c>
      <c r="H11" s="281" t="s">
        <v>330</v>
      </c>
      <c r="I11" s="281" t="s">
        <v>331</v>
      </c>
      <c r="J11" s="281" t="s">
        <v>332</v>
      </c>
      <c r="K11" s="281" t="s">
        <v>333</v>
      </c>
      <c r="L11" s="281" t="s">
        <v>334</v>
      </c>
      <c r="M11" s="281" t="s">
        <v>335</v>
      </c>
    </row>
    <row r="12" spans="1:13" ht="13.5" customHeight="1">
      <c r="A12" s="89">
        <v>3</v>
      </c>
      <c r="B12" s="290" t="s">
        <v>37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ht="13.5" customHeight="1">
      <c r="A13" s="89">
        <v>4</v>
      </c>
      <c r="B13" s="290" t="s">
        <v>38</v>
      </c>
      <c r="C13" s="221">
        <v>2607</v>
      </c>
      <c r="D13" s="221">
        <v>2608</v>
      </c>
      <c r="E13" s="204">
        <f>SUM(C13:D13)</f>
        <v>5215</v>
      </c>
      <c r="F13" s="221">
        <v>3</v>
      </c>
      <c r="G13" s="221">
        <v>1</v>
      </c>
      <c r="H13" s="221">
        <f>SUM(F13:G13)</f>
        <v>4</v>
      </c>
      <c r="I13" s="204">
        <f>E13+H13</f>
        <v>5219</v>
      </c>
      <c r="J13" s="221">
        <v>2457</v>
      </c>
      <c r="K13" s="221">
        <v>5</v>
      </c>
      <c r="L13" s="204">
        <f>J13+K13</f>
        <v>2462</v>
      </c>
      <c r="M13" s="221">
        <v>878</v>
      </c>
    </row>
    <row r="14" spans="1:13" ht="13.5" customHeight="1">
      <c r="A14" s="89">
        <v>5</v>
      </c>
      <c r="B14" s="290" t="s">
        <v>39</v>
      </c>
      <c r="C14" s="189">
        <v>54706</v>
      </c>
      <c r="D14" s="189">
        <v>53154</v>
      </c>
      <c r="E14" s="189">
        <v>107860</v>
      </c>
      <c r="F14" s="189">
        <v>30</v>
      </c>
      <c r="G14" s="189">
        <v>26</v>
      </c>
      <c r="H14" s="189">
        <v>56</v>
      </c>
      <c r="I14" s="189"/>
      <c r="J14" s="189">
        <v>54867</v>
      </c>
      <c r="K14" s="189">
        <v>390</v>
      </c>
      <c r="L14" s="189">
        <v>55257</v>
      </c>
      <c r="M14" s="189">
        <v>25392</v>
      </c>
    </row>
    <row r="15" spans="1:13" ht="13.5" customHeight="1">
      <c r="A15" s="89">
        <v>6</v>
      </c>
      <c r="B15" s="290" t="s">
        <v>40</v>
      </c>
      <c r="C15" s="292"/>
      <c r="D15" s="292"/>
      <c r="E15" s="292"/>
      <c r="F15" s="292">
        <v>13</v>
      </c>
      <c r="G15" s="292">
        <v>3</v>
      </c>
      <c r="H15" s="292">
        <v>16</v>
      </c>
      <c r="I15" s="292"/>
      <c r="J15" s="292"/>
      <c r="K15" s="292">
        <v>47</v>
      </c>
      <c r="L15" s="292"/>
      <c r="M15" s="292">
        <v>1</v>
      </c>
    </row>
    <row r="16" spans="1:13" ht="13.5" customHeight="1">
      <c r="A16" s="89">
        <v>7</v>
      </c>
      <c r="B16" s="289" t="s">
        <v>41</v>
      </c>
      <c r="C16" s="281">
        <v>8409</v>
      </c>
      <c r="D16" s="281">
        <v>8070</v>
      </c>
      <c r="E16" s="197">
        <v>16489</v>
      </c>
      <c r="F16" s="199">
        <v>24</v>
      </c>
      <c r="G16" s="197">
        <v>16</v>
      </c>
      <c r="H16" s="199">
        <v>40</v>
      </c>
      <c r="I16" s="197">
        <v>16529</v>
      </c>
      <c r="J16" s="281">
        <v>9777</v>
      </c>
      <c r="K16" s="199">
        <v>240</v>
      </c>
      <c r="L16" s="197">
        <v>10017</v>
      </c>
      <c r="M16" s="197">
        <v>5631</v>
      </c>
    </row>
    <row r="17" spans="1:13" ht="13.5" customHeight="1">
      <c r="A17" s="89">
        <v>8</v>
      </c>
      <c r="B17" s="289" t="s">
        <v>42</v>
      </c>
      <c r="C17" s="199">
        <v>9525</v>
      </c>
      <c r="D17" s="199">
        <v>8226</v>
      </c>
      <c r="E17" s="199">
        <v>19329</v>
      </c>
      <c r="F17" s="199">
        <v>63</v>
      </c>
      <c r="G17" s="199">
        <v>48</v>
      </c>
      <c r="H17" s="199">
        <v>111</v>
      </c>
      <c r="I17" s="199">
        <f>E17+H17</f>
        <v>19440</v>
      </c>
      <c r="J17" s="199">
        <v>8012</v>
      </c>
      <c r="K17" s="199">
        <v>137</v>
      </c>
      <c r="L17" s="199">
        <f>J17+K17</f>
        <v>8149</v>
      </c>
      <c r="M17" s="199">
        <v>4187</v>
      </c>
    </row>
    <row r="18" spans="1:13" ht="13.5" customHeight="1">
      <c r="A18" s="89">
        <v>9</v>
      </c>
      <c r="B18" s="291" t="s">
        <v>43</v>
      </c>
      <c r="C18" s="189">
        <v>11093</v>
      </c>
      <c r="D18" s="189">
        <v>10475</v>
      </c>
      <c r="E18" s="189">
        <v>21568</v>
      </c>
      <c r="F18" s="189">
        <v>25</v>
      </c>
      <c r="G18" s="189">
        <v>29</v>
      </c>
      <c r="H18" s="189">
        <v>54</v>
      </c>
      <c r="I18" s="189">
        <v>21622</v>
      </c>
      <c r="J18" s="189">
        <v>11807</v>
      </c>
      <c r="K18" s="189">
        <v>79</v>
      </c>
      <c r="L18" s="189">
        <v>11886</v>
      </c>
      <c r="M18" s="189">
        <v>6980</v>
      </c>
    </row>
    <row r="19" spans="1:13" ht="13.5" customHeight="1">
      <c r="A19" s="89">
        <v>10</v>
      </c>
      <c r="B19" s="291" t="s">
        <v>44</v>
      </c>
      <c r="C19" s="260">
        <v>6.515</v>
      </c>
      <c r="D19" s="260">
        <v>5.694</v>
      </c>
      <c r="E19" s="260">
        <v>12.209</v>
      </c>
      <c r="F19" s="200">
        <v>6</v>
      </c>
      <c r="G19" s="200">
        <v>9</v>
      </c>
      <c r="H19" s="199">
        <v>15</v>
      </c>
      <c r="I19" s="260">
        <v>12.224</v>
      </c>
      <c r="J19" s="260">
        <v>3.74</v>
      </c>
      <c r="K19" s="199">
        <v>45</v>
      </c>
      <c r="L19" s="260">
        <v>3.785</v>
      </c>
      <c r="M19" s="260">
        <v>1.633</v>
      </c>
    </row>
    <row r="20" spans="1:13" ht="13.5" customHeight="1">
      <c r="A20" s="89">
        <v>11</v>
      </c>
      <c r="B20" s="291" t="s">
        <v>45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3.5" customHeight="1">
      <c r="A21" s="89">
        <v>12</v>
      </c>
      <c r="B21" s="291" t="s">
        <v>46</v>
      </c>
      <c r="C21" s="197">
        <v>18469</v>
      </c>
      <c r="D21" s="197">
        <v>17136</v>
      </c>
      <c r="E21" s="197">
        <f>C21+D21</f>
        <v>35605</v>
      </c>
      <c r="F21" s="197">
        <v>31</v>
      </c>
      <c r="G21" s="197">
        <v>17</v>
      </c>
      <c r="H21" s="197">
        <f>SUM(F21:G21)</f>
        <v>48</v>
      </c>
      <c r="I21" s="197">
        <f>SUM(E21:H21)</f>
        <v>35701</v>
      </c>
      <c r="J21" s="197">
        <v>11328</v>
      </c>
      <c r="K21" s="197">
        <v>154</v>
      </c>
      <c r="L21" s="197">
        <f>J21+K21</f>
        <v>11482</v>
      </c>
      <c r="M21" s="197">
        <v>4140</v>
      </c>
    </row>
    <row r="22" spans="1:13" ht="13.5" customHeight="1">
      <c r="A22" s="89">
        <v>13</v>
      </c>
      <c r="B22" s="291" t="s">
        <v>47</v>
      </c>
      <c r="C22" s="189">
        <v>4706</v>
      </c>
      <c r="D22" s="189">
        <v>4738</v>
      </c>
      <c r="E22" s="189">
        <v>9444</v>
      </c>
      <c r="F22" s="189">
        <v>1</v>
      </c>
      <c r="G22" s="189">
        <v>0</v>
      </c>
      <c r="H22" s="189">
        <v>1</v>
      </c>
      <c r="I22" s="189">
        <v>9445</v>
      </c>
      <c r="J22" s="189">
        <v>2315</v>
      </c>
      <c r="K22" s="189">
        <v>4</v>
      </c>
      <c r="L22" s="189">
        <v>2319</v>
      </c>
      <c r="M22" s="189">
        <v>1154</v>
      </c>
    </row>
    <row r="23" spans="1:13" ht="13.5" customHeight="1">
      <c r="A23" s="89">
        <v>14</v>
      </c>
      <c r="B23" s="291" t="s">
        <v>48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3.5" customHeight="1">
      <c r="A24" s="89">
        <v>15</v>
      </c>
      <c r="B24" s="291" t="s">
        <v>49</v>
      </c>
      <c r="C24" s="293">
        <v>6562</v>
      </c>
      <c r="D24" s="293">
        <v>6490</v>
      </c>
      <c r="E24" s="293">
        <f>D24+C24</f>
        <v>13052</v>
      </c>
      <c r="F24" s="293">
        <v>24</v>
      </c>
      <c r="G24" s="293">
        <v>37</v>
      </c>
      <c r="H24" s="293">
        <f>G24+F24</f>
        <v>61</v>
      </c>
      <c r="I24" s="293">
        <f>E24+H24</f>
        <v>13113</v>
      </c>
      <c r="J24" s="293">
        <f>1067+531+1060+816+1405+520+801</f>
        <v>6200</v>
      </c>
      <c r="K24" s="293">
        <v>204</v>
      </c>
      <c r="L24" s="293">
        <v>6404</v>
      </c>
      <c r="M24" s="293">
        <v>3033</v>
      </c>
    </row>
    <row r="25" spans="1:13" ht="13.5" customHeight="1">
      <c r="A25" s="89">
        <v>16</v>
      </c>
      <c r="B25" s="291" t="s">
        <v>144</v>
      </c>
      <c r="C25" s="189">
        <v>12644</v>
      </c>
      <c r="D25" s="189">
        <v>11925</v>
      </c>
      <c r="E25" s="189">
        <v>24569</v>
      </c>
      <c r="F25" s="189">
        <v>13</v>
      </c>
      <c r="G25" s="189">
        <v>15</v>
      </c>
      <c r="H25" s="189">
        <v>28</v>
      </c>
      <c r="I25" s="189">
        <v>24597</v>
      </c>
      <c r="J25" s="189">
        <v>9105</v>
      </c>
      <c r="K25" s="189">
        <v>78</v>
      </c>
      <c r="L25" s="189">
        <v>9183</v>
      </c>
      <c r="M25" s="189">
        <v>4012</v>
      </c>
    </row>
    <row r="26" spans="1:13" ht="13.5" customHeight="1">
      <c r="A26" s="89">
        <v>17</v>
      </c>
      <c r="B26" s="291" t="s">
        <v>145</v>
      </c>
      <c r="C26" s="229">
        <v>5.055</v>
      </c>
      <c r="D26" s="229">
        <v>4.989</v>
      </c>
      <c r="E26" s="229">
        <v>10.044</v>
      </c>
      <c r="F26" s="229">
        <v>0</v>
      </c>
      <c r="G26" s="229">
        <v>0</v>
      </c>
      <c r="H26" s="229">
        <v>0</v>
      </c>
      <c r="I26" s="229">
        <v>0</v>
      </c>
      <c r="J26" s="229">
        <v>4.247</v>
      </c>
      <c r="K26" s="229">
        <v>14</v>
      </c>
      <c r="L26" s="229">
        <v>4261</v>
      </c>
      <c r="M26" s="229">
        <v>952</v>
      </c>
    </row>
    <row r="27" spans="1:13" ht="13.5" customHeight="1">
      <c r="A27" s="89">
        <v>18</v>
      </c>
      <c r="B27" s="291" t="s">
        <v>52</v>
      </c>
      <c r="C27" s="221">
        <v>9863</v>
      </c>
      <c r="D27" s="221">
        <v>10455</v>
      </c>
      <c r="E27" s="221">
        <f>SUM(C27:D27)</f>
        <v>20318</v>
      </c>
      <c r="F27" s="221">
        <v>2</v>
      </c>
      <c r="G27" s="221">
        <v>0</v>
      </c>
      <c r="H27" s="221">
        <v>2</v>
      </c>
      <c r="I27" s="248">
        <f>H27+E27</f>
        <v>20320</v>
      </c>
      <c r="J27" s="248">
        <v>3175</v>
      </c>
      <c r="K27" s="247">
        <v>3</v>
      </c>
      <c r="L27" s="248">
        <f>J27+K27</f>
        <v>3178</v>
      </c>
      <c r="M27" s="248">
        <v>2059</v>
      </c>
    </row>
    <row r="28" spans="1:13" ht="13.5" customHeight="1">
      <c r="A28" s="89">
        <v>19</v>
      </c>
      <c r="B28" s="291" t="s">
        <v>53</v>
      </c>
      <c r="C28" s="221">
        <v>20299</v>
      </c>
      <c r="D28" s="221">
        <v>19925</v>
      </c>
      <c r="E28" s="221">
        <f>SUM(C28:D28)</f>
        <v>40224</v>
      </c>
      <c r="F28" s="221">
        <v>129</v>
      </c>
      <c r="G28" s="221">
        <v>51</v>
      </c>
      <c r="H28" s="221">
        <v>180</v>
      </c>
      <c r="I28" s="231" t="s">
        <v>336</v>
      </c>
      <c r="J28" s="221">
        <v>19530</v>
      </c>
      <c r="K28" s="221">
        <v>784</v>
      </c>
      <c r="L28" s="221">
        <f>SUM(J28:K28)</f>
        <v>20314</v>
      </c>
      <c r="M28" s="221">
        <v>7079</v>
      </c>
    </row>
    <row r="29" spans="1:13" ht="13.5" customHeight="1">
      <c r="A29" s="89">
        <v>20</v>
      </c>
      <c r="B29" s="291" t="s">
        <v>54</v>
      </c>
      <c r="C29" s="189">
        <v>25302</v>
      </c>
      <c r="D29" s="189">
        <v>24519</v>
      </c>
      <c r="E29" s="189">
        <v>49821</v>
      </c>
      <c r="F29" s="189">
        <v>66</v>
      </c>
      <c r="G29" s="189">
        <v>65</v>
      </c>
      <c r="H29" s="189">
        <v>131</v>
      </c>
      <c r="I29" s="189">
        <v>49952</v>
      </c>
      <c r="J29" s="189">
        <v>18379</v>
      </c>
      <c r="K29" s="189">
        <v>284</v>
      </c>
      <c r="L29" s="189">
        <v>18665</v>
      </c>
      <c r="M29" s="189">
        <v>10032</v>
      </c>
    </row>
    <row r="30" spans="1:13" ht="13.5" customHeight="1">
      <c r="A30" s="89">
        <v>21</v>
      </c>
      <c r="B30" s="291" t="s">
        <v>55</v>
      </c>
      <c r="C30" s="294">
        <v>20968</v>
      </c>
      <c r="D30" s="295">
        <v>13980</v>
      </c>
      <c r="E30" s="295">
        <v>34948</v>
      </c>
      <c r="F30" s="295">
        <v>9</v>
      </c>
      <c r="G30" s="295">
        <v>2</v>
      </c>
      <c r="H30" s="295">
        <f>SUM(F30:G30)</f>
        <v>11</v>
      </c>
      <c r="I30" s="295">
        <v>34959</v>
      </c>
      <c r="J30" s="295">
        <v>10047</v>
      </c>
      <c r="K30" s="295">
        <v>16</v>
      </c>
      <c r="L30" s="295">
        <f>SUM(J30:K30)</f>
        <v>10063</v>
      </c>
      <c r="M30" s="295">
        <v>2898</v>
      </c>
    </row>
    <row r="31" spans="1:13" ht="13.5" customHeight="1">
      <c r="A31" s="89">
        <v>22</v>
      </c>
      <c r="B31" s="291" t="s">
        <v>56</v>
      </c>
      <c r="C31" s="189"/>
      <c r="D31" s="189"/>
      <c r="E31" s="189">
        <v>32805</v>
      </c>
      <c r="F31" s="189"/>
      <c r="G31" s="189"/>
      <c r="H31" s="189"/>
      <c r="I31" s="189">
        <v>32805</v>
      </c>
      <c r="J31" s="189">
        <v>7299</v>
      </c>
      <c r="K31" s="189">
        <v>10</v>
      </c>
      <c r="L31" s="189">
        <v>7309</v>
      </c>
      <c r="M31" s="189">
        <v>3895</v>
      </c>
    </row>
    <row r="32" spans="1:13" ht="13.5" customHeight="1">
      <c r="A32" s="89">
        <v>23</v>
      </c>
      <c r="B32" s="291" t="s">
        <v>57</v>
      </c>
      <c r="C32" s="189">
        <v>9687</v>
      </c>
      <c r="D32" s="189">
        <v>8411</v>
      </c>
      <c r="E32" s="189">
        <v>18098</v>
      </c>
      <c r="F32" s="189">
        <v>3</v>
      </c>
      <c r="G32" s="189">
        <v>2</v>
      </c>
      <c r="H32" s="189">
        <v>5</v>
      </c>
      <c r="I32" s="189">
        <v>18103</v>
      </c>
      <c r="J32" s="189">
        <v>6882</v>
      </c>
      <c r="K32" s="189">
        <v>36</v>
      </c>
      <c r="L32" s="189">
        <v>6918</v>
      </c>
      <c r="M32" s="189">
        <v>3941</v>
      </c>
    </row>
    <row r="33" spans="1:13" ht="13.5" customHeight="1">
      <c r="A33" s="89">
        <v>24</v>
      </c>
      <c r="B33" s="291" t="s">
        <v>58</v>
      </c>
      <c r="C33" s="294">
        <v>39826</v>
      </c>
      <c r="D33" s="295">
        <v>37263</v>
      </c>
      <c r="E33" s="295">
        <v>77089</v>
      </c>
      <c r="F33" s="295">
        <v>197</v>
      </c>
      <c r="G33" s="294">
        <v>181</v>
      </c>
      <c r="H33" s="295">
        <v>378</v>
      </c>
      <c r="I33" s="295">
        <v>77467</v>
      </c>
      <c r="J33" s="295">
        <v>35390</v>
      </c>
      <c r="K33" s="294">
        <v>796</v>
      </c>
      <c r="L33" s="295">
        <v>36186</v>
      </c>
      <c r="M33" s="295">
        <v>19142</v>
      </c>
    </row>
    <row r="34" spans="1:13" ht="13.5" customHeight="1">
      <c r="A34" s="89">
        <v>25</v>
      </c>
      <c r="B34" s="291" t="s">
        <v>59</v>
      </c>
      <c r="C34" s="189">
        <v>16415</v>
      </c>
      <c r="D34" s="189">
        <v>15879</v>
      </c>
      <c r="E34" s="189">
        <v>32294</v>
      </c>
      <c r="F34" s="189">
        <v>0</v>
      </c>
      <c r="G34" s="189">
        <v>3</v>
      </c>
      <c r="H34" s="189">
        <v>3</v>
      </c>
      <c r="I34" s="189">
        <v>32297</v>
      </c>
      <c r="J34" s="189">
        <v>12383</v>
      </c>
      <c r="K34" s="189">
        <v>33</v>
      </c>
      <c r="L34" s="189">
        <v>12416</v>
      </c>
      <c r="M34" s="189">
        <v>10059</v>
      </c>
    </row>
    <row r="35" spans="1:13" ht="13.5" customHeight="1">
      <c r="A35" s="89">
        <v>26</v>
      </c>
      <c r="B35" s="291" t="s">
        <v>60</v>
      </c>
      <c r="C35" s="189">
        <v>16254</v>
      </c>
      <c r="D35" s="189">
        <v>15404</v>
      </c>
      <c r="E35" s="189">
        <v>27658</v>
      </c>
      <c r="F35" s="189">
        <v>23</v>
      </c>
      <c r="G35" s="189">
        <v>20</v>
      </c>
      <c r="H35" s="189">
        <f>SUM(F35:G35)</f>
        <v>43</v>
      </c>
      <c r="I35" s="189">
        <f>SUM(E35,H35)</f>
        <v>27701</v>
      </c>
      <c r="J35" s="189">
        <v>13564</v>
      </c>
      <c r="K35" s="189">
        <v>189</v>
      </c>
      <c r="L35" s="189">
        <f>SUM(J35:K35)</f>
        <v>13753</v>
      </c>
      <c r="M35" s="189">
        <v>7652</v>
      </c>
    </row>
    <row r="36" spans="1:13" ht="13.5" customHeight="1">
      <c r="A36" s="89">
        <v>27</v>
      </c>
      <c r="B36" s="291" t="s">
        <v>62</v>
      </c>
      <c r="C36" s="197" t="s">
        <v>337</v>
      </c>
      <c r="D36" s="197" t="s">
        <v>338</v>
      </c>
      <c r="E36" s="197" t="s">
        <v>339</v>
      </c>
      <c r="F36" s="197">
        <v>50</v>
      </c>
      <c r="G36" s="197">
        <v>26</v>
      </c>
      <c r="H36" s="197">
        <v>76</v>
      </c>
      <c r="I36" s="197" t="s">
        <v>340</v>
      </c>
      <c r="J36" s="197" t="s">
        <v>341</v>
      </c>
      <c r="K36" s="197">
        <v>421</v>
      </c>
      <c r="L36" s="197" t="s">
        <v>342</v>
      </c>
      <c r="M36" s="197">
        <v>8594</v>
      </c>
    </row>
    <row r="37" spans="1:13" ht="13.5" customHeight="1">
      <c r="A37" s="89">
        <v>28</v>
      </c>
      <c r="B37" s="291" t="s">
        <v>61</v>
      </c>
      <c r="C37" s="203"/>
      <c r="D37" s="203"/>
      <c r="E37" s="203" t="s">
        <v>343</v>
      </c>
      <c r="F37" s="203"/>
      <c r="G37" s="203"/>
      <c r="H37" s="203" t="s">
        <v>329</v>
      </c>
      <c r="I37" s="203" t="s">
        <v>344</v>
      </c>
      <c r="J37" s="203" t="s">
        <v>345</v>
      </c>
      <c r="K37" s="203" t="s">
        <v>346</v>
      </c>
      <c r="L37" s="203" t="s">
        <v>347</v>
      </c>
      <c r="M37" s="203" t="s">
        <v>348</v>
      </c>
    </row>
    <row r="38" spans="1:13" ht="13.5" customHeight="1">
      <c r="A38" s="89">
        <v>29</v>
      </c>
      <c r="B38" s="291" t="s">
        <v>136</v>
      </c>
      <c r="C38" s="196">
        <v>9872</v>
      </c>
      <c r="D38" s="196">
        <v>7687</v>
      </c>
      <c r="E38" s="196">
        <v>17559</v>
      </c>
      <c r="F38" s="196">
        <v>3</v>
      </c>
      <c r="G38" s="196">
        <v>1</v>
      </c>
      <c r="H38" s="196">
        <v>4</v>
      </c>
      <c r="I38" s="196">
        <f>E38+H38</f>
        <v>17563</v>
      </c>
      <c r="J38" s="196">
        <v>7648</v>
      </c>
      <c r="K38" s="196">
        <v>19</v>
      </c>
      <c r="L38" s="196">
        <f>K38+J38</f>
        <v>7667</v>
      </c>
      <c r="M38" s="196">
        <v>4499</v>
      </c>
    </row>
    <row r="39" spans="1:13" ht="30" customHeight="1">
      <c r="A39" s="89">
        <v>30</v>
      </c>
      <c r="B39" s="291" t="s">
        <v>146</v>
      </c>
      <c r="C39" s="273">
        <v>63455</v>
      </c>
      <c r="D39" s="273">
        <v>62678</v>
      </c>
      <c r="E39" s="228">
        <v>126133</v>
      </c>
      <c r="F39" s="228">
        <v>658</v>
      </c>
      <c r="G39" s="228">
        <v>559</v>
      </c>
      <c r="H39" s="228">
        <v>1217</v>
      </c>
      <c r="I39" s="228">
        <v>127350</v>
      </c>
      <c r="J39" s="228">
        <v>43188</v>
      </c>
      <c r="K39" s="228">
        <v>3509</v>
      </c>
      <c r="L39" s="228">
        <v>46697</v>
      </c>
      <c r="M39" s="228">
        <v>25338</v>
      </c>
    </row>
    <row r="40" spans="1:13" ht="13.5" customHeight="1">
      <c r="A40" s="89">
        <v>31</v>
      </c>
      <c r="B40" s="291" t="s">
        <v>64</v>
      </c>
      <c r="C40" s="273">
        <v>11581</v>
      </c>
      <c r="D40" s="273">
        <v>10761</v>
      </c>
      <c r="E40" s="273">
        <v>22342</v>
      </c>
      <c r="F40" s="273">
        <v>3</v>
      </c>
      <c r="G40" s="273">
        <v>9</v>
      </c>
      <c r="H40" s="273">
        <f>F40+G40</f>
        <v>12</v>
      </c>
      <c r="I40" s="273">
        <v>22354</v>
      </c>
      <c r="J40" s="273">
        <v>9569</v>
      </c>
      <c r="K40" s="273">
        <v>47</v>
      </c>
      <c r="L40" s="273">
        <f>J40+K40</f>
        <v>9616</v>
      </c>
      <c r="M40" s="273">
        <v>5208</v>
      </c>
    </row>
    <row r="41" spans="1:13" ht="13.5" customHeight="1">
      <c r="A41" s="89">
        <v>32</v>
      </c>
      <c r="B41" s="289" t="s">
        <v>138</v>
      </c>
      <c r="C41" s="189"/>
      <c r="D41" s="189"/>
      <c r="E41" s="188">
        <v>11694</v>
      </c>
      <c r="F41" s="189">
        <v>76</v>
      </c>
      <c r="G41" s="189">
        <v>49</v>
      </c>
      <c r="H41" s="188">
        <f aca="true" t="shared" si="0" ref="H41:H53">SUM(F41:G41)</f>
        <v>125</v>
      </c>
      <c r="I41" s="188">
        <f aca="true" t="shared" si="1" ref="I41:I57">E41+H41</f>
        <v>11819</v>
      </c>
      <c r="J41" s="189">
        <v>6917</v>
      </c>
      <c r="K41" s="189">
        <v>414</v>
      </c>
      <c r="L41" s="188">
        <f aca="true" t="shared" si="2" ref="L41:L67">SUM(J41:K41)</f>
        <v>7331</v>
      </c>
      <c r="M41" s="189">
        <v>3941</v>
      </c>
    </row>
    <row r="42" spans="1:13" ht="13.5" customHeight="1">
      <c r="A42" s="89">
        <v>33</v>
      </c>
      <c r="B42" s="289" t="s">
        <v>67</v>
      </c>
      <c r="C42" s="205"/>
      <c r="D42" s="205"/>
      <c r="E42" s="188">
        <f aca="true" t="shared" si="3" ref="E42:E53">SUM(C42:D42)</f>
        <v>0</v>
      </c>
      <c r="F42" s="236">
        <v>111</v>
      </c>
      <c r="G42" s="236">
        <v>50</v>
      </c>
      <c r="H42" s="188">
        <f t="shared" si="0"/>
        <v>161</v>
      </c>
      <c r="I42" s="188">
        <f t="shared" si="1"/>
        <v>161</v>
      </c>
      <c r="J42" s="205">
        <v>13728</v>
      </c>
      <c r="K42" s="236">
        <v>312</v>
      </c>
      <c r="L42" s="188">
        <f t="shared" si="2"/>
        <v>14040</v>
      </c>
      <c r="M42" s="205">
        <v>4804</v>
      </c>
    </row>
    <row r="43" spans="1:13" ht="13.5" customHeight="1">
      <c r="A43" s="89">
        <v>34</v>
      </c>
      <c r="B43" s="289" t="s">
        <v>68</v>
      </c>
      <c r="C43" s="189"/>
      <c r="D43" s="189"/>
      <c r="E43" s="188">
        <f t="shared" si="3"/>
        <v>0</v>
      </c>
      <c r="F43" s="189"/>
      <c r="G43" s="189"/>
      <c r="H43" s="188">
        <f t="shared" si="0"/>
        <v>0</v>
      </c>
      <c r="I43" s="188">
        <f t="shared" si="1"/>
        <v>0</v>
      </c>
      <c r="J43" s="189"/>
      <c r="K43" s="189"/>
      <c r="L43" s="188">
        <f t="shared" si="2"/>
        <v>0</v>
      </c>
      <c r="M43" s="189"/>
    </row>
    <row r="44" spans="1:13" ht="13.5" customHeight="1">
      <c r="A44" s="89">
        <v>35</v>
      </c>
      <c r="B44" s="289" t="s">
        <v>69</v>
      </c>
      <c r="C44" s="189"/>
      <c r="D44" s="189"/>
      <c r="E44" s="188">
        <f t="shared" si="3"/>
        <v>0</v>
      </c>
      <c r="F44" s="189"/>
      <c r="G44" s="189"/>
      <c r="H44" s="188">
        <f t="shared" si="0"/>
        <v>0</v>
      </c>
      <c r="I44" s="188">
        <f t="shared" si="1"/>
        <v>0</v>
      </c>
      <c r="J44" s="189"/>
      <c r="K44" s="189"/>
      <c r="L44" s="188">
        <f t="shared" si="2"/>
        <v>0</v>
      </c>
      <c r="M44" s="189"/>
    </row>
    <row r="45" spans="1:13" ht="13.5" customHeight="1">
      <c r="A45" s="89">
        <v>36</v>
      </c>
      <c r="B45" s="289" t="s">
        <v>70</v>
      </c>
      <c r="C45" s="260">
        <v>9.877</v>
      </c>
      <c r="D45" s="260">
        <v>9.292</v>
      </c>
      <c r="E45" s="188">
        <f t="shared" si="3"/>
        <v>19.169</v>
      </c>
      <c r="F45" s="197">
        <v>3</v>
      </c>
      <c r="G45" s="197">
        <v>5</v>
      </c>
      <c r="H45" s="188">
        <f t="shared" si="0"/>
        <v>8</v>
      </c>
      <c r="I45" s="188">
        <f t="shared" si="1"/>
        <v>27.169</v>
      </c>
      <c r="J45" s="260">
        <v>6.551</v>
      </c>
      <c r="K45" s="197">
        <v>8</v>
      </c>
      <c r="L45" s="188">
        <f t="shared" si="2"/>
        <v>14.551</v>
      </c>
      <c r="M45" s="260">
        <v>2.691</v>
      </c>
    </row>
    <row r="46" spans="1:13" ht="13.5" customHeight="1">
      <c r="A46" s="89">
        <v>37</v>
      </c>
      <c r="B46" s="289" t="s">
        <v>71</v>
      </c>
      <c r="C46" s="197">
        <v>5801</v>
      </c>
      <c r="D46" s="197">
        <v>4876</v>
      </c>
      <c r="E46" s="188">
        <f t="shared" si="3"/>
        <v>10677</v>
      </c>
      <c r="F46" s="197">
        <v>6</v>
      </c>
      <c r="G46" s="197">
        <v>3</v>
      </c>
      <c r="H46" s="188">
        <f t="shared" si="0"/>
        <v>9</v>
      </c>
      <c r="I46" s="188">
        <f t="shared" si="1"/>
        <v>10686</v>
      </c>
      <c r="J46" s="197">
        <v>2548</v>
      </c>
      <c r="K46" s="197">
        <v>11</v>
      </c>
      <c r="L46" s="188">
        <f t="shared" si="2"/>
        <v>2559</v>
      </c>
      <c r="M46" s="197">
        <v>836</v>
      </c>
    </row>
    <row r="47" spans="1:13" ht="13.5" customHeight="1">
      <c r="A47" s="89">
        <v>38</v>
      </c>
      <c r="B47" s="289" t="s">
        <v>72</v>
      </c>
      <c r="C47" s="189">
        <v>5409</v>
      </c>
      <c r="D47" s="189">
        <v>5017</v>
      </c>
      <c r="E47" s="188">
        <f t="shared" si="3"/>
        <v>10426</v>
      </c>
      <c r="F47" s="189">
        <v>33</v>
      </c>
      <c r="G47" s="189">
        <v>28</v>
      </c>
      <c r="H47" s="188">
        <f t="shared" si="0"/>
        <v>61</v>
      </c>
      <c r="I47" s="188">
        <f t="shared" si="1"/>
        <v>10487</v>
      </c>
      <c r="J47" s="189">
        <v>3897</v>
      </c>
      <c r="K47" s="189">
        <v>168</v>
      </c>
      <c r="L47" s="188">
        <f t="shared" si="2"/>
        <v>4065</v>
      </c>
      <c r="M47" s="189">
        <v>3183</v>
      </c>
    </row>
    <row r="48" spans="1:13" ht="13.5" customHeight="1">
      <c r="A48" s="89">
        <v>39</v>
      </c>
      <c r="B48" s="289" t="s">
        <v>73</v>
      </c>
      <c r="C48" s="199">
        <v>11382</v>
      </c>
      <c r="D48" s="199">
        <v>5840</v>
      </c>
      <c r="E48" s="188">
        <f t="shared" si="3"/>
        <v>17222</v>
      </c>
      <c r="F48" s="199">
        <v>27</v>
      </c>
      <c r="G48" s="199">
        <v>31</v>
      </c>
      <c r="H48" s="188">
        <f t="shared" si="0"/>
        <v>58</v>
      </c>
      <c r="I48" s="188">
        <f t="shared" si="1"/>
        <v>17280</v>
      </c>
      <c r="J48" s="199">
        <v>9595</v>
      </c>
      <c r="K48" s="199">
        <v>138</v>
      </c>
      <c r="L48" s="188">
        <f t="shared" si="2"/>
        <v>9733</v>
      </c>
      <c r="M48" s="199">
        <v>3228</v>
      </c>
    </row>
    <row r="49" spans="1:13" ht="13.5" customHeight="1">
      <c r="A49" s="89">
        <v>40</v>
      </c>
      <c r="B49" s="289" t="s">
        <v>74</v>
      </c>
      <c r="C49" s="189">
        <v>13706</v>
      </c>
      <c r="D49" s="189">
        <v>12394</v>
      </c>
      <c r="E49" s="188">
        <f t="shared" si="3"/>
        <v>26100</v>
      </c>
      <c r="F49" s="189">
        <v>0</v>
      </c>
      <c r="G49" s="189">
        <v>0</v>
      </c>
      <c r="H49" s="188">
        <f t="shared" si="0"/>
        <v>0</v>
      </c>
      <c r="I49" s="188">
        <f t="shared" si="1"/>
        <v>26100</v>
      </c>
      <c r="J49" s="189">
        <v>11991</v>
      </c>
      <c r="K49" s="189">
        <v>0</v>
      </c>
      <c r="L49" s="188">
        <f t="shared" si="2"/>
        <v>11991</v>
      </c>
      <c r="M49" s="189">
        <v>5421</v>
      </c>
    </row>
    <row r="50" spans="1:13" ht="13.5" customHeight="1">
      <c r="A50" s="89">
        <v>41</v>
      </c>
      <c r="B50" s="289" t="s">
        <v>75</v>
      </c>
      <c r="C50" s="189">
        <v>24920</v>
      </c>
      <c r="D50" s="189">
        <v>26510</v>
      </c>
      <c r="E50" s="188">
        <f t="shared" si="3"/>
        <v>51430</v>
      </c>
      <c r="F50" s="189">
        <v>7</v>
      </c>
      <c r="G50" s="189">
        <v>7</v>
      </c>
      <c r="H50" s="188">
        <f t="shared" si="0"/>
        <v>14</v>
      </c>
      <c r="I50" s="188">
        <f t="shared" si="1"/>
        <v>51444</v>
      </c>
      <c r="J50" s="189">
        <v>19665</v>
      </c>
      <c r="K50" s="189">
        <v>281</v>
      </c>
      <c r="L50" s="188">
        <f t="shared" si="2"/>
        <v>19946</v>
      </c>
      <c r="M50" s="189">
        <v>16090</v>
      </c>
    </row>
    <row r="51" spans="1:13" ht="13.5" customHeight="1">
      <c r="A51" s="89">
        <v>42</v>
      </c>
      <c r="B51" s="289" t="s">
        <v>76</v>
      </c>
      <c r="C51" s="189">
        <v>10967</v>
      </c>
      <c r="D51" s="189">
        <v>9119</v>
      </c>
      <c r="E51" s="188">
        <f t="shared" si="3"/>
        <v>20086</v>
      </c>
      <c r="F51" s="189">
        <v>0</v>
      </c>
      <c r="G51" s="189">
        <v>2</v>
      </c>
      <c r="H51" s="188">
        <f t="shared" si="0"/>
        <v>2</v>
      </c>
      <c r="I51" s="188">
        <f t="shared" si="1"/>
        <v>20088</v>
      </c>
      <c r="J51" s="189">
        <v>20042</v>
      </c>
      <c r="K51" s="189">
        <v>45</v>
      </c>
      <c r="L51" s="188">
        <f t="shared" si="2"/>
        <v>20087</v>
      </c>
      <c r="M51" s="189">
        <v>3553</v>
      </c>
    </row>
    <row r="52" spans="1:13" ht="13.5" customHeight="1">
      <c r="A52" s="89">
        <v>43</v>
      </c>
      <c r="B52" s="289" t="s">
        <v>77</v>
      </c>
      <c r="C52" s="197">
        <v>6542</v>
      </c>
      <c r="D52" s="197">
        <f>1097+1454+802+1696+620</f>
        <v>5669</v>
      </c>
      <c r="E52" s="188">
        <f t="shared" si="3"/>
        <v>12211</v>
      </c>
      <c r="F52" s="197">
        <v>13</v>
      </c>
      <c r="G52" s="197">
        <v>9</v>
      </c>
      <c r="H52" s="188">
        <f t="shared" si="0"/>
        <v>22</v>
      </c>
      <c r="I52" s="188">
        <f t="shared" si="1"/>
        <v>12233</v>
      </c>
      <c r="J52" s="197">
        <v>3651</v>
      </c>
      <c r="K52" s="197">
        <v>67</v>
      </c>
      <c r="L52" s="188">
        <f t="shared" si="2"/>
        <v>3718</v>
      </c>
      <c r="M52" s="197">
        <f>3+598+432+719+106+148</f>
        <v>2006</v>
      </c>
    </row>
    <row r="53" spans="1:13" ht="13.5" customHeight="1">
      <c r="A53" s="89">
        <v>44</v>
      </c>
      <c r="B53" s="289" t="s">
        <v>78</v>
      </c>
      <c r="C53" s="188">
        <v>13867</v>
      </c>
      <c r="D53" s="188">
        <v>13499</v>
      </c>
      <c r="E53" s="188">
        <f t="shared" si="3"/>
        <v>27366</v>
      </c>
      <c r="F53" s="188" t="s">
        <v>24</v>
      </c>
      <c r="G53" s="188" t="s">
        <v>219</v>
      </c>
      <c r="H53" s="188">
        <f t="shared" si="0"/>
        <v>0</v>
      </c>
      <c r="I53" s="188">
        <f t="shared" si="1"/>
        <v>27366</v>
      </c>
      <c r="J53" s="188">
        <v>12705</v>
      </c>
      <c r="K53" s="188" t="s">
        <v>268</v>
      </c>
      <c r="L53" s="188">
        <f t="shared" si="2"/>
        <v>12705</v>
      </c>
      <c r="M53" s="188">
        <v>5857</v>
      </c>
    </row>
    <row r="54" spans="1:13" ht="13.5" customHeight="1">
      <c r="A54" s="89">
        <v>45</v>
      </c>
      <c r="B54" s="289" t="s">
        <v>79</v>
      </c>
      <c r="C54" s="189"/>
      <c r="D54" s="189"/>
      <c r="E54" s="188">
        <v>7108</v>
      </c>
      <c r="F54" s="189"/>
      <c r="G54" s="189"/>
      <c r="H54" s="188">
        <v>55</v>
      </c>
      <c r="I54" s="188">
        <f t="shared" si="1"/>
        <v>7163</v>
      </c>
      <c r="J54" s="189">
        <v>3287</v>
      </c>
      <c r="K54" s="189">
        <v>103</v>
      </c>
      <c r="L54" s="188">
        <f t="shared" si="2"/>
        <v>3390</v>
      </c>
      <c r="M54" s="189">
        <v>2135</v>
      </c>
    </row>
    <row r="55" spans="1:13" ht="13.5" customHeight="1">
      <c r="A55" s="89">
        <v>46</v>
      </c>
      <c r="B55" s="289" t="s">
        <v>80</v>
      </c>
      <c r="C55" s="189"/>
      <c r="D55" s="189"/>
      <c r="E55" s="188">
        <v>29949</v>
      </c>
      <c r="F55" s="189">
        <v>5</v>
      </c>
      <c r="G55" s="189">
        <v>2</v>
      </c>
      <c r="H55" s="188">
        <f aca="true" t="shared" si="4" ref="H55:H64">SUM(F55:G55)</f>
        <v>7</v>
      </c>
      <c r="I55" s="188">
        <f t="shared" si="1"/>
        <v>29956</v>
      </c>
      <c r="J55" s="189">
        <v>7635</v>
      </c>
      <c r="K55" s="189">
        <v>35</v>
      </c>
      <c r="L55" s="188">
        <f t="shared" si="2"/>
        <v>7670</v>
      </c>
      <c r="M55" s="189">
        <v>5564</v>
      </c>
    </row>
    <row r="56" spans="1:13" ht="13.5" customHeight="1">
      <c r="A56" s="89">
        <v>47</v>
      </c>
      <c r="B56" s="289" t="s">
        <v>81</v>
      </c>
      <c r="C56" s="189">
        <v>15796</v>
      </c>
      <c r="D56" s="189">
        <v>10251</v>
      </c>
      <c r="E56" s="188">
        <f>SUM(C56:D56)</f>
        <v>26047</v>
      </c>
      <c r="F56" s="189">
        <v>25</v>
      </c>
      <c r="G56" s="189">
        <v>21</v>
      </c>
      <c r="H56" s="188">
        <f t="shared" si="4"/>
        <v>46</v>
      </c>
      <c r="I56" s="188">
        <f t="shared" si="1"/>
        <v>26093</v>
      </c>
      <c r="J56" s="189">
        <v>8510</v>
      </c>
      <c r="K56" s="189">
        <v>102</v>
      </c>
      <c r="L56" s="188">
        <f t="shared" si="2"/>
        <v>8612</v>
      </c>
      <c r="M56" s="189">
        <v>5450</v>
      </c>
    </row>
    <row r="57" spans="1:13" ht="13.5" customHeight="1">
      <c r="A57" s="89">
        <v>48</v>
      </c>
      <c r="B57" s="289" t="s">
        <v>150</v>
      </c>
      <c r="C57" s="189"/>
      <c r="D57" s="189"/>
      <c r="E57" s="188">
        <f>SUM(C57:D57)</f>
        <v>0</v>
      </c>
      <c r="F57" s="189"/>
      <c r="G57" s="189"/>
      <c r="H57" s="188">
        <f t="shared" si="4"/>
        <v>0</v>
      </c>
      <c r="I57" s="188">
        <f t="shared" si="1"/>
        <v>0</v>
      </c>
      <c r="J57" s="189"/>
      <c r="K57" s="189"/>
      <c r="L57" s="188">
        <f t="shared" si="2"/>
        <v>0</v>
      </c>
      <c r="M57" s="189"/>
    </row>
    <row r="58" spans="1:13" ht="13.5" customHeight="1">
      <c r="A58" s="89">
        <v>49</v>
      </c>
      <c r="B58" s="289" t="s">
        <v>83</v>
      </c>
      <c r="C58" s="189">
        <v>8670</v>
      </c>
      <c r="D58" s="189">
        <v>8846</v>
      </c>
      <c r="E58" s="188">
        <f>SUM(C58:D58)</f>
        <v>17516</v>
      </c>
      <c r="F58" s="189">
        <v>49</v>
      </c>
      <c r="G58" s="189">
        <v>47</v>
      </c>
      <c r="H58" s="188">
        <f t="shared" si="4"/>
        <v>96</v>
      </c>
      <c r="I58" s="188">
        <v>0</v>
      </c>
      <c r="J58" s="189">
        <v>10015</v>
      </c>
      <c r="K58" s="189">
        <v>381</v>
      </c>
      <c r="L58" s="188">
        <f t="shared" si="2"/>
        <v>10396</v>
      </c>
      <c r="M58" s="189">
        <v>4156</v>
      </c>
    </row>
    <row r="59" spans="1:13" ht="13.5" customHeight="1">
      <c r="A59" s="89">
        <v>50</v>
      </c>
      <c r="B59" s="289" t="s">
        <v>84</v>
      </c>
      <c r="C59" s="197">
        <v>7213</v>
      </c>
      <c r="D59" s="197">
        <v>6108</v>
      </c>
      <c r="E59" s="188">
        <f>SUM(C59:D59)</f>
        <v>13321</v>
      </c>
      <c r="F59" s="197">
        <v>16</v>
      </c>
      <c r="G59" s="197">
        <v>9</v>
      </c>
      <c r="H59" s="188">
        <f t="shared" si="4"/>
        <v>25</v>
      </c>
      <c r="I59" s="188">
        <f aca="true" t="shared" si="5" ref="I59:I67">E59+H59</f>
        <v>13346</v>
      </c>
      <c r="J59" s="197">
        <v>4306</v>
      </c>
      <c r="K59" s="197">
        <v>30</v>
      </c>
      <c r="L59" s="188">
        <f t="shared" si="2"/>
        <v>4336</v>
      </c>
      <c r="M59" s="197">
        <v>2320</v>
      </c>
    </row>
    <row r="60" spans="1:13" ht="13.5" customHeight="1">
      <c r="A60" s="89">
        <v>51</v>
      </c>
      <c r="B60" s="289" t="s">
        <v>86</v>
      </c>
      <c r="C60" s="293">
        <v>6401</v>
      </c>
      <c r="D60" s="293">
        <v>6256</v>
      </c>
      <c r="E60" s="188">
        <f>SUM(C60:D60)</f>
        <v>12657</v>
      </c>
      <c r="F60" s="293">
        <v>1</v>
      </c>
      <c r="G60" s="293">
        <v>1</v>
      </c>
      <c r="H60" s="188">
        <f t="shared" si="4"/>
        <v>2</v>
      </c>
      <c r="I60" s="188">
        <f t="shared" si="5"/>
        <v>12659</v>
      </c>
      <c r="J60" s="293">
        <v>4352</v>
      </c>
      <c r="K60" s="293">
        <v>4</v>
      </c>
      <c r="L60" s="188">
        <f t="shared" si="2"/>
        <v>4356</v>
      </c>
      <c r="M60" s="293">
        <v>1975</v>
      </c>
    </row>
    <row r="61" spans="1:13" ht="13.5" customHeight="1">
      <c r="A61" s="89">
        <v>52</v>
      </c>
      <c r="B61" s="289" t="s">
        <v>85</v>
      </c>
      <c r="C61" s="189"/>
      <c r="D61" s="189"/>
      <c r="E61" s="188">
        <v>27345</v>
      </c>
      <c r="F61" s="189">
        <v>70</v>
      </c>
      <c r="G61" s="189">
        <v>54</v>
      </c>
      <c r="H61" s="188">
        <f t="shared" si="4"/>
        <v>124</v>
      </c>
      <c r="I61" s="188">
        <f t="shared" si="5"/>
        <v>27469</v>
      </c>
      <c r="J61" s="189">
        <v>10536</v>
      </c>
      <c r="K61" s="189">
        <v>214</v>
      </c>
      <c r="L61" s="188">
        <f t="shared" si="2"/>
        <v>10750</v>
      </c>
      <c r="M61" s="189">
        <v>5118</v>
      </c>
    </row>
    <row r="62" spans="1:13" ht="13.5" customHeight="1">
      <c r="A62" s="89">
        <v>53</v>
      </c>
      <c r="B62" s="289" t="s">
        <v>87</v>
      </c>
      <c r="C62" s="296">
        <v>12495</v>
      </c>
      <c r="D62" s="297">
        <v>13335</v>
      </c>
      <c r="E62" s="188">
        <f>SUM(C62:D62)</f>
        <v>25830</v>
      </c>
      <c r="F62" s="297">
        <v>58</v>
      </c>
      <c r="G62" s="297">
        <v>47</v>
      </c>
      <c r="H62" s="188">
        <f t="shared" si="4"/>
        <v>105</v>
      </c>
      <c r="I62" s="188">
        <f t="shared" si="5"/>
        <v>25935</v>
      </c>
      <c r="J62" s="296">
        <v>11083</v>
      </c>
      <c r="K62" s="145">
        <v>287</v>
      </c>
      <c r="L62" s="188">
        <f t="shared" si="2"/>
        <v>11370</v>
      </c>
      <c r="M62" s="240">
        <v>5480</v>
      </c>
    </row>
    <row r="63" spans="1:13" ht="13.5" customHeight="1">
      <c r="A63" s="89">
        <v>54</v>
      </c>
      <c r="B63" s="289" t="s">
        <v>88</v>
      </c>
      <c r="C63" s="189">
        <v>19524</v>
      </c>
      <c r="D63" s="189">
        <v>18302</v>
      </c>
      <c r="E63" s="188">
        <f>SUM(C63:D63)</f>
        <v>37826</v>
      </c>
      <c r="F63" s="189">
        <v>12</v>
      </c>
      <c r="G63" s="189">
        <v>13</v>
      </c>
      <c r="H63" s="188">
        <f t="shared" si="4"/>
        <v>25</v>
      </c>
      <c r="I63" s="188">
        <f t="shared" si="5"/>
        <v>37851</v>
      </c>
      <c r="J63" s="189">
        <v>15833</v>
      </c>
      <c r="K63" s="189">
        <v>87</v>
      </c>
      <c r="L63" s="188">
        <f t="shared" si="2"/>
        <v>15920</v>
      </c>
      <c r="M63" s="189">
        <v>10917</v>
      </c>
    </row>
    <row r="64" spans="1:13" ht="13.5" customHeight="1">
      <c r="A64" s="89">
        <v>55</v>
      </c>
      <c r="B64" s="289" t="s">
        <v>89</v>
      </c>
      <c r="C64" s="189">
        <v>2022</v>
      </c>
      <c r="D64" s="189">
        <v>2148</v>
      </c>
      <c r="E64" s="188">
        <v>4170</v>
      </c>
      <c r="F64" s="189">
        <v>6</v>
      </c>
      <c r="G64" s="189">
        <v>8</v>
      </c>
      <c r="H64" s="188">
        <f t="shared" si="4"/>
        <v>14</v>
      </c>
      <c r="I64" s="188">
        <f t="shared" si="5"/>
        <v>4184</v>
      </c>
      <c r="J64" s="189">
        <v>2107</v>
      </c>
      <c r="K64" s="189">
        <v>20</v>
      </c>
      <c r="L64" s="188">
        <f t="shared" si="2"/>
        <v>2127</v>
      </c>
      <c r="M64" s="189">
        <v>1271</v>
      </c>
    </row>
    <row r="65" spans="1:13" ht="13.5" customHeight="1">
      <c r="A65" s="89">
        <v>56</v>
      </c>
      <c r="B65" s="289" t="s">
        <v>139</v>
      </c>
      <c r="C65" s="247">
        <v>34091</v>
      </c>
      <c r="D65" s="247">
        <v>29691</v>
      </c>
      <c r="E65" s="247">
        <f>SUM(C65:D65)</f>
        <v>63782</v>
      </c>
      <c r="F65" s="247">
        <v>9</v>
      </c>
      <c r="G65" s="247">
        <v>13</v>
      </c>
      <c r="H65" s="247">
        <v>21</v>
      </c>
      <c r="I65" s="247">
        <f t="shared" si="5"/>
        <v>63803</v>
      </c>
      <c r="J65" s="247">
        <v>25551</v>
      </c>
      <c r="K65" s="247">
        <v>69</v>
      </c>
      <c r="L65" s="247">
        <f t="shared" si="2"/>
        <v>25620</v>
      </c>
      <c r="M65" s="247">
        <v>14673</v>
      </c>
    </row>
    <row r="66" spans="1:13" ht="13.5" customHeight="1">
      <c r="A66" s="89">
        <v>57</v>
      </c>
      <c r="B66" s="289" t="s">
        <v>90</v>
      </c>
      <c r="C66" s="200">
        <v>6094</v>
      </c>
      <c r="D66" s="200">
        <v>5808</v>
      </c>
      <c r="E66" s="188">
        <f>SUM(C66:D66)</f>
        <v>11902</v>
      </c>
      <c r="F66" s="200">
        <v>62</v>
      </c>
      <c r="G66" s="200">
        <v>58</v>
      </c>
      <c r="H66" s="188">
        <f>SUM(F66:G66)</f>
        <v>120</v>
      </c>
      <c r="I66" s="188">
        <f t="shared" si="5"/>
        <v>12022</v>
      </c>
      <c r="J66" s="200">
        <v>5559</v>
      </c>
      <c r="K66" s="200">
        <v>346</v>
      </c>
      <c r="L66" s="188">
        <f t="shared" si="2"/>
        <v>5905</v>
      </c>
      <c r="M66" s="200">
        <v>2422</v>
      </c>
    </row>
    <row r="67" spans="1:13" ht="13.5" customHeight="1">
      <c r="A67" s="89">
        <v>58</v>
      </c>
      <c r="B67" s="289" t="s">
        <v>92</v>
      </c>
      <c r="C67" s="189"/>
      <c r="D67" s="189"/>
      <c r="E67" s="188">
        <v>23035</v>
      </c>
      <c r="F67" s="189">
        <v>32</v>
      </c>
      <c r="G67" s="189">
        <v>37</v>
      </c>
      <c r="H67" s="188">
        <f>SUM(F67:G67)</f>
        <v>69</v>
      </c>
      <c r="I67" s="188">
        <f t="shared" si="5"/>
        <v>23104</v>
      </c>
      <c r="J67" s="189">
        <v>11010</v>
      </c>
      <c r="K67" s="189">
        <v>406</v>
      </c>
      <c r="L67" s="188">
        <f t="shared" si="2"/>
        <v>11416</v>
      </c>
      <c r="M67" s="189">
        <v>5183</v>
      </c>
    </row>
    <row r="68" spans="1:13" ht="13.5" customHeight="1">
      <c r="A68" s="89">
        <v>59</v>
      </c>
      <c r="B68" s="289" t="s">
        <v>140</v>
      </c>
      <c r="C68" s="197"/>
      <c r="D68" s="197"/>
      <c r="E68" s="188"/>
      <c r="F68" s="197"/>
      <c r="G68" s="197"/>
      <c r="H68" s="188"/>
      <c r="I68" s="188"/>
      <c r="J68" s="197"/>
      <c r="K68" s="197"/>
      <c r="L68" s="188"/>
      <c r="M68" s="197"/>
    </row>
    <row r="69" spans="1:13" s="119" customFormat="1" ht="13.5" customHeight="1">
      <c r="A69" s="89">
        <v>60</v>
      </c>
      <c r="B69" s="289" t="s">
        <v>94</v>
      </c>
      <c r="C69" s="188">
        <v>8024</v>
      </c>
      <c r="D69" s="188">
        <v>7709</v>
      </c>
      <c r="E69" s="188">
        <f>SUM(C69:D69)</f>
        <v>15733</v>
      </c>
      <c r="F69" s="188">
        <v>2</v>
      </c>
      <c r="G69" s="188">
        <v>2</v>
      </c>
      <c r="H69" s="188">
        <f>F69+G69</f>
        <v>4</v>
      </c>
      <c r="I69" s="188">
        <f>E69+H69</f>
        <v>15737</v>
      </c>
      <c r="J69" s="188">
        <v>6728</v>
      </c>
      <c r="K69" s="188">
        <v>21</v>
      </c>
      <c r="L69" s="188">
        <f>SUM(J69:K69)</f>
        <v>6749</v>
      </c>
      <c r="M69" s="188">
        <v>3410</v>
      </c>
    </row>
    <row r="70" spans="1:13" ht="13.5" customHeight="1">
      <c r="A70" s="89">
        <v>61</v>
      </c>
      <c r="B70" s="289" t="s">
        <v>95</v>
      </c>
      <c r="C70" s="274">
        <v>9432</v>
      </c>
      <c r="D70" s="274">
        <v>8684</v>
      </c>
      <c r="E70" s="188">
        <f>SUM(C70:D70)</f>
        <v>18116</v>
      </c>
      <c r="F70" s="196"/>
      <c r="G70" s="196"/>
      <c r="H70" s="188">
        <f>SUM(F70:G70)</f>
        <v>0</v>
      </c>
      <c r="I70" s="188">
        <f>E70+H70</f>
        <v>18116</v>
      </c>
      <c r="J70" s="205">
        <v>10092</v>
      </c>
      <c r="K70" s="196">
        <v>557</v>
      </c>
      <c r="L70" s="188">
        <f>SUM(J70:K70)</f>
        <v>10649</v>
      </c>
      <c r="M70" s="205">
        <v>5109</v>
      </c>
    </row>
    <row r="71" spans="1:13" ht="13.5" customHeight="1">
      <c r="A71" s="89">
        <v>62</v>
      </c>
      <c r="B71" s="289" t="s">
        <v>96</v>
      </c>
      <c r="C71" s="189"/>
      <c r="D71" s="189"/>
      <c r="E71" s="188"/>
      <c r="F71" s="189"/>
      <c r="G71" s="189"/>
      <c r="H71" s="188"/>
      <c r="I71" s="188"/>
      <c r="J71" s="189"/>
      <c r="K71" s="189"/>
      <c r="L71" s="188"/>
      <c r="M71" s="189"/>
    </row>
    <row r="72" spans="1:13" ht="13.5" customHeight="1">
      <c r="A72" s="89">
        <v>63</v>
      </c>
      <c r="B72" s="289" t="s">
        <v>97</v>
      </c>
      <c r="C72" s="189">
        <v>8164</v>
      </c>
      <c r="D72" s="189">
        <v>7828</v>
      </c>
      <c r="E72" s="188">
        <v>16092</v>
      </c>
      <c r="F72" s="189">
        <v>1</v>
      </c>
      <c r="G72" s="189">
        <v>1</v>
      </c>
      <c r="H72" s="188">
        <f>SUM(F72:G72)</f>
        <v>2</v>
      </c>
      <c r="I72" s="188">
        <v>16094</v>
      </c>
      <c r="J72" s="189">
        <v>5122</v>
      </c>
      <c r="K72" s="189">
        <v>20</v>
      </c>
      <c r="L72" s="188">
        <f>SUM(J72:K72)</f>
        <v>5142</v>
      </c>
      <c r="M72" s="189">
        <v>2211</v>
      </c>
    </row>
    <row r="73" spans="1:13" ht="13.5" customHeight="1">
      <c r="A73" s="397" t="s">
        <v>161</v>
      </c>
      <c r="B73" s="397"/>
      <c r="C73" s="191"/>
      <c r="D73" s="191"/>
      <c r="E73" s="190"/>
      <c r="F73" s="191"/>
      <c r="G73" s="191"/>
      <c r="H73" s="190"/>
      <c r="I73" s="190"/>
      <c r="J73" s="191"/>
      <c r="K73" s="191"/>
      <c r="L73" s="190"/>
      <c r="M73" s="191"/>
    </row>
    <row r="75" spans="2:12" ht="19.5">
      <c r="B75" s="79" t="s">
        <v>99</v>
      </c>
      <c r="C75" s="80"/>
      <c r="D75" s="81"/>
      <c r="E75" s="81"/>
      <c r="F75" s="81"/>
      <c r="G75" s="81"/>
      <c r="H75" s="81"/>
      <c r="I75" s="85"/>
      <c r="J75" s="85"/>
      <c r="K75" s="80"/>
      <c r="L75" s="12"/>
    </row>
    <row r="76" spans="1:13" ht="18.75">
      <c r="A76" s="366" t="s">
        <v>100</v>
      </c>
      <c r="B76" s="366"/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</row>
    <row r="77" spans="1:13" ht="18.75">
      <c r="A77" s="366" t="s">
        <v>101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</row>
  </sheetData>
  <sheetProtection/>
  <mergeCells count="19">
    <mergeCell ref="A73:B73"/>
    <mergeCell ref="A1:D1"/>
    <mergeCell ref="A77:M77"/>
    <mergeCell ref="A76:M76"/>
    <mergeCell ref="L7:L8"/>
    <mergeCell ref="C7:E7"/>
    <mergeCell ref="F7:H7"/>
    <mergeCell ref="I7:I8"/>
    <mergeCell ref="J7:J8"/>
    <mergeCell ref="K7:K8"/>
    <mergeCell ref="A2:M2"/>
    <mergeCell ref="A3:M3"/>
    <mergeCell ref="A4:M4"/>
    <mergeCell ref="A5:A9"/>
    <mergeCell ref="B5:B9"/>
    <mergeCell ref="C5:M5"/>
    <mergeCell ref="C6:I6"/>
    <mergeCell ref="J6:L6"/>
    <mergeCell ref="M6:M8"/>
  </mergeCells>
  <printOptions/>
  <pageMargins left="0.5" right="0.5" top="1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7"/>
  <sheetViews>
    <sheetView zoomScale="130" zoomScaleNormal="130" zoomScalePageLayoutView="0" workbookViewId="0" topLeftCell="A1">
      <selection activeCell="I38" sqref="I38"/>
    </sheetView>
  </sheetViews>
  <sheetFormatPr defaultColWidth="9.140625" defaultRowHeight="12.75"/>
  <cols>
    <col min="1" max="1" width="4.140625" style="0" customWidth="1"/>
    <col min="2" max="2" width="12.28125" style="10" customWidth="1"/>
    <col min="3" max="3" width="9.00390625" style="0" customWidth="1"/>
    <col min="4" max="4" width="8.421875" style="0" customWidth="1"/>
    <col min="6" max="6" width="14.7109375" style="0" customWidth="1"/>
    <col min="7" max="7" width="13.8515625" style="0" customWidth="1"/>
    <col min="8" max="8" width="16.7109375" style="0" customWidth="1"/>
    <col min="9" max="9" width="6.8515625" style="0" customWidth="1"/>
    <col min="10" max="10" width="6.140625" style="0" customWidth="1"/>
    <col min="11" max="11" width="8.140625" style="0" customWidth="1"/>
    <col min="12" max="12" width="8.8515625" style="0" customWidth="1"/>
    <col min="13" max="13" width="6.421875" style="0" customWidth="1"/>
    <col min="14" max="14" width="8.140625" style="0" customWidth="1"/>
    <col min="15" max="15" width="8.8515625" style="0" customWidth="1"/>
  </cols>
  <sheetData>
    <row r="1" spans="1:13" ht="48" customHeight="1">
      <c r="A1" s="353" t="s">
        <v>167</v>
      </c>
      <c r="B1" s="353"/>
      <c r="C1" s="353"/>
      <c r="D1" s="353"/>
      <c r="E1" s="13"/>
      <c r="F1" s="13"/>
      <c r="G1" s="13"/>
      <c r="H1" s="13"/>
      <c r="I1" s="13"/>
      <c r="J1" s="13"/>
      <c r="K1" s="13"/>
      <c r="L1" s="13"/>
      <c r="M1" s="13"/>
    </row>
    <row r="2" spans="1:15" ht="18.75">
      <c r="A2" s="347" t="s">
        <v>154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18.75">
      <c r="A3" s="347" t="s">
        <v>419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28.5" customHeight="1" thickBot="1">
      <c r="A4" s="414" t="s">
        <v>415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2.75">
      <c r="A5" s="400" t="s">
        <v>1</v>
      </c>
      <c r="B5" s="403" t="s">
        <v>142</v>
      </c>
      <c r="C5" s="406" t="s">
        <v>169</v>
      </c>
      <c r="D5" s="406"/>
      <c r="E5" s="406"/>
      <c r="F5" s="406" t="s">
        <v>170</v>
      </c>
      <c r="G5" s="406"/>
      <c r="H5" s="406"/>
      <c r="I5" s="407" t="s">
        <v>171</v>
      </c>
      <c r="J5" s="407"/>
      <c r="K5" s="407"/>
      <c r="L5" s="407"/>
      <c r="M5" s="407"/>
      <c r="N5" s="407"/>
      <c r="O5" s="408"/>
    </row>
    <row r="6" spans="1:15" ht="12.75" customHeight="1">
      <c r="A6" s="401"/>
      <c r="B6" s="404"/>
      <c r="C6" s="409" t="s">
        <v>172</v>
      </c>
      <c r="D6" s="409"/>
      <c r="E6" s="409"/>
      <c r="F6" s="409" t="s">
        <v>173</v>
      </c>
      <c r="G6" s="409"/>
      <c r="H6" s="409" t="s">
        <v>174</v>
      </c>
      <c r="I6" s="409" t="s">
        <v>159</v>
      </c>
      <c r="J6" s="409"/>
      <c r="K6" s="409"/>
      <c r="L6" s="409" t="s">
        <v>160</v>
      </c>
      <c r="M6" s="409"/>
      <c r="N6" s="409"/>
      <c r="O6" s="415" t="s">
        <v>161</v>
      </c>
    </row>
    <row r="7" spans="1:15" ht="12.75" customHeight="1">
      <c r="A7" s="401"/>
      <c r="B7" s="404"/>
      <c r="C7" s="411" t="s">
        <v>175</v>
      </c>
      <c r="D7" s="411" t="s">
        <v>176</v>
      </c>
      <c r="E7" s="409" t="s">
        <v>14</v>
      </c>
      <c r="F7" s="411" t="s">
        <v>177</v>
      </c>
      <c r="G7" s="411" t="s">
        <v>178</v>
      </c>
      <c r="H7" s="409"/>
      <c r="I7" s="410" t="s">
        <v>162</v>
      </c>
      <c r="J7" s="410" t="s">
        <v>163</v>
      </c>
      <c r="K7" s="409" t="s">
        <v>14</v>
      </c>
      <c r="L7" s="410" t="s">
        <v>162</v>
      </c>
      <c r="M7" s="410" t="s">
        <v>163</v>
      </c>
      <c r="N7" s="409" t="s">
        <v>14</v>
      </c>
      <c r="O7" s="415"/>
    </row>
    <row r="8" spans="1:15" ht="33" customHeight="1">
      <c r="A8" s="401"/>
      <c r="B8" s="404"/>
      <c r="C8" s="411"/>
      <c r="D8" s="411"/>
      <c r="E8" s="409"/>
      <c r="F8" s="411"/>
      <c r="G8" s="411"/>
      <c r="H8" s="409"/>
      <c r="I8" s="410"/>
      <c r="J8" s="410"/>
      <c r="K8" s="409"/>
      <c r="L8" s="410"/>
      <c r="M8" s="410"/>
      <c r="N8" s="409"/>
      <c r="O8" s="415"/>
    </row>
    <row r="9" spans="1:15" ht="12.75">
      <c r="A9" s="402"/>
      <c r="B9" s="405"/>
      <c r="C9" s="87" t="s">
        <v>179</v>
      </c>
      <c r="D9" s="87" t="s">
        <v>27</v>
      </c>
      <c r="E9" s="8" t="s">
        <v>180</v>
      </c>
      <c r="F9" s="8">
        <v>15</v>
      </c>
      <c r="G9" s="8">
        <v>16</v>
      </c>
      <c r="H9" s="8">
        <v>17</v>
      </c>
      <c r="I9" s="8">
        <v>18</v>
      </c>
      <c r="J9" s="8">
        <v>19</v>
      </c>
      <c r="K9" s="70" t="s">
        <v>181</v>
      </c>
      <c r="L9" s="70">
        <v>21</v>
      </c>
      <c r="M9" s="70">
        <v>22</v>
      </c>
      <c r="N9" s="70" t="s">
        <v>182</v>
      </c>
      <c r="O9" s="111" t="s">
        <v>183</v>
      </c>
    </row>
    <row r="10" spans="1:15" ht="12.75" customHeight="1">
      <c r="A10" s="112">
        <v>1</v>
      </c>
      <c r="B10" s="299" t="s">
        <v>35</v>
      </c>
      <c r="C10" s="194">
        <v>1036</v>
      </c>
      <c r="D10" s="194">
        <v>21</v>
      </c>
      <c r="E10" s="194">
        <f>C10+D10</f>
        <v>1057</v>
      </c>
      <c r="F10" s="194">
        <v>285863</v>
      </c>
      <c r="G10" s="194">
        <v>135989</v>
      </c>
      <c r="H10" s="194">
        <v>2117415500</v>
      </c>
      <c r="I10" s="194">
        <v>62</v>
      </c>
      <c r="J10" s="194">
        <v>68</v>
      </c>
      <c r="K10" s="194">
        <v>130</v>
      </c>
      <c r="L10" s="194">
        <v>2</v>
      </c>
      <c r="M10" s="194">
        <v>1</v>
      </c>
      <c r="N10" s="194">
        <f>L10+M10</f>
        <v>3</v>
      </c>
      <c r="O10" s="194">
        <f>K10+N10</f>
        <v>133</v>
      </c>
    </row>
    <row r="11" spans="1:15" ht="12.75" customHeight="1">
      <c r="A11" s="112">
        <v>2</v>
      </c>
      <c r="B11" s="299" t="s">
        <v>36</v>
      </c>
      <c r="C11" s="302" t="s">
        <v>349</v>
      </c>
      <c r="D11" s="302" t="s">
        <v>350</v>
      </c>
      <c r="E11" s="302" t="s">
        <v>351</v>
      </c>
      <c r="F11" s="416" t="s">
        <v>352</v>
      </c>
      <c r="G11" s="416"/>
      <c r="H11" s="303" t="s">
        <v>353</v>
      </c>
      <c r="I11" s="302"/>
      <c r="J11" s="302"/>
      <c r="K11" s="302" t="s">
        <v>354</v>
      </c>
      <c r="L11" s="302" t="s">
        <v>355</v>
      </c>
      <c r="M11" s="302" t="s">
        <v>285</v>
      </c>
      <c r="N11" s="302" t="s">
        <v>356</v>
      </c>
      <c r="O11" s="302" t="s">
        <v>357</v>
      </c>
    </row>
    <row r="12" spans="1:15" ht="12.75" customHeight="1">
      <c r="A12" s="112">
        <v>3</v>
      </c>
      <c r="B12" s="300" t="s">
        <v>37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</row>
    <row r="13" spans="1:15" ht="12.75" customHeight="1">
      <c r="A13" s="112">
        <v>4</v>
      </c>
      <c r="B13" s="300" t="s">
        <v>38</v>
      </c>
      <c r="C13" s="210">
        <v>31</v>
      </c>
      <c r="D13" s="210">
        <v>3</v>
      </c>
      <c r="E13" s="210">
        <v>34</v>
      </c>
      <c r="F13" s="210">
        <v>69504</v>
      </c>
      <c r="G13" s="210">
        <v>524</v>
      </c>
      <c r="H13" s="210">
        <v>340544</v>
      </c>
      <c r="I13" s="210">
        <v>2</v>
      </c>
      <c r="J13" s="210">
        <v>0</v>
      </c>
      <c r="K13" s="210">
        <f>I13+J13</f>
        <v>2</v>
      </c>
      <c r="L13" s="210">
        <v>13</v>
      </c>
      <c r="M13" s="210">
        <v>11</v>
      </c>
      <c r="N13" s="210">
        <f>SUM(L13:M13)</f>
        <v>24</v>
      </c>
      <c r="O13" s="210">
        <f>N13+K13</f>
        <v>26</v>
      </c>
    </row>
    <row r="14" spans="1:15" ht="12.75" customHeight="1">
      <c r="A14" s="112">
        <v>5</v>
      </c>
      <c r="B14" s="300" t="s">
        <v>39</v>
      </c>
      <c r="C14" s="304">
        <v>23844</v>
      </c>
      <c r="D14" s="304">
        <v>207</v>
      </c>
      <c r="E14" s="304">
        <v>24051</v>
      </c>
      <c r="F14" s="304">
        <v>1474695</v>
      </c>
      <c r="G14" s="304">
        <v>21874</v>
      </c>
      <c r="H14" s="304">
        <v>2320717</v>
      </c>
      <c r="I14" s="304">
        <v>101</v>
      </c>
      <c r="J14" s="304">
        <v>94</v>
      </c>
      <c r="K14" s="304">
        <v>195</v>
      </c>
      <c r="L14" s="304">
        <v>72</v>
      </c>
      <c r="M14" s="304">
        <v>51</v>
      </c>
      <c r="N14" s="305">
        <v>123</v>
      </c>
      <c r="O14" s="305">
        <v>318</v>
      </c>
    </row>
    <row r="15" spans="1:15" ht="12.75" customHeight="1">
      <c r="A15" s="112">
        <v>6</v>
      </c>
      <c r="B15" s="300" t="s">
        <v>40</v>
      </c>
      <c r="C15" s="306"/>
      <c r="D15" s="306"/>
      <c r="E15" s="306">
        <v>884</v>
      </c>
      <c r="F15" s="306"/>
      <c r="G15" s="306"/>
      <c r="H15" s="306"/>
      <c r="I15" s="306"/>
      <c r="J15" s="306"/>
      <c r="K15" s="306"/>
      <c r="L15" s="306">
        <v>20</v>
      </c>
      <c r="M15" s="306">
        <v>50</v>
      </c>
      <c r="N15" s="306">
        <v>70</v>
      </c>
      <c r="O15" s="306"/>
    </row>
    <row r="16" spans="1:15" ht="12.75" customHeight="1">
      <c r="A16" s="112">
        <v>7</v>
      </c>
      <c r="B16" s="299" t="s">
        <v>41</v>
      </c>
      <c r="C16" s="194">
        <v>1534</v>
      </c>
      <c r="D16" s="214">
        <v>19</v>
      </c>
      <c r="E16" s="194">
        <v>1553</v>
      </c>
      <c r="F16" s="215">
        <v>270005</v>
      </c>
      <c r="G16" s="194">
        <v>6292</v>
      </c>
      <c r="H16" s="302">
        <v>1029627</v>
      </c>
      <c r="I16" s="214">
        <v>16</v>
      </c>
      <c r="J16" s="214">
        <v>7</v>
      </c>
      <c r="K16" s="214">
        <v>23</v>
      </c>
      <c r="L16" s="302">
        <v>3</v>
      </c>
      <c r="M16" s="302">
        <v>3</v>
      </c>
      <c r="N16" s="214">
        <v>6</v>
      </c>
      <c r="O16" s="214">
        <v>29</v>
      </c>
    </row>
    <row r="17" spans="1:15" ht="12.75" customHeight="1">
      <c r="A17" s="112">
        <v>8</v>
      </c>
      <c r="B17" s="299" t="s">
        <v>42</v>
      </c>
      <c r="C17" s="214">
        <v>1491</v>
      </c>
      <c r="D17" s="214">
        <v>3479</v>
      </c>
      <c r="E17" s="214">
        <f>C17+D17</f>
        <v>4970</v>
      </c>
      <c r="F17" s="214">
        <v>812579</v>
      </c>
      <c r="G17" s="214">
        <v>35422</v>
      </c>
      <c r="H17" s="214">
        <v>4011869</v>
      </c>
      <c r="I17" s="214">
        <v>7</v>
      </c>
      <c r="J17" s="214">
        <v>8</v>
      </c>
      <c r="K17" s="214">
        <f>I17+J17</f>
        <v>15</v>
      </c>
      <c r="L17" s="214">
        <v>13</v>
      </c>
      <c r="M17" s="214">
        <v>7</v>
      </c>
      <c r="N17" s="214">
        <f>L17+M17</f>
        <v>20</v>
      </c>
      <c r="O17" s="214">
        <f>K17+N17</f>
        <v>35</v>
      </c>
    </row>
    <row r="18" spans="1:15" ht="12.75" customHeight="1">
      <c r="A18" s="112">
        <v>9</v>
      </c>
      <c r="B18" s="301" t="s">
        <v>43</v>
      </c>
      <c r="C18" s="304">
        <v>876</v>
      </c>
      <c r="D18" s="304">
        <v>15</v>
      </c>
      <c r="E18" s="304">
        <v>891</v>
      </c>
      <c r="F18" s="304">
        <v>611519</v>
      </c>
      <c r="G18" s="304">
        <v>12694</v>
      </c>
      <c r="H18" s="304">
        <v>2871955</v>
      </c>
      <c r="I18" s="304">
        <v>28</v>
      </c>
      <c r="J18" s="304">
        <v>10</v>
      </c>
      <c r="K18" s="304">
        <v>38</v>
      </c>
      <c r="L18" s="304">
        <v>0</v>
      </c>
      <c r="M18" s="304">
        <v>0</v>
      </c>
      <c r="N18" s="304">
        <v>0</v>
      </c>
      <c r="O18" s="304">
        <v>38</v>
      </c>
    </row>
    <row r="19" spans="1:26" ht="12.75" customHeight="1">
      <c r="A19" s="112">
        <v>10</v>
      </c>
      <c r="B19" s="301" t="s">
        <v>44</v>
      </c>
      <c r="C19" s="307">
        <v>256</v>
      </c>
      <c r="D19" s="308">
        <v>149</v>
      </c>
      <c r="E19" s="214">
        <v>405</v>
      </c>
      <c r="F19" s="309">
        <v>233.112</v>
      </c>
      <c r="G19" s="307">
        <v>195</v>
      </c>
      <c r="H19" s="309" t="s">
        <v>358</v>
      </c>
      <c r="I19" s="214">
        <v>31</v>
      </c>
      <c r="J19" s="214">
        <v>22</v>
      </c>
      <c r="K19" s="214">
        <v>53</v>
      </c>
      <c r="L19" s="195">
        <v>0</v>
      </c>
      <c r="M19" s="195">
        <v>0</v>
      </c>
      <c r="N19" s="214">
        <v>0</v>
      </c>
      <c r="O19" s="214">
        <v>53</v>
      </c>
      <c r="P19" s="120"/>
      <c r="Q19" s="121"/>
      <c r="R19" s="122"/>
      <c r="S19" s="121"/>
      <c r="T19" s="120"/>
      <c r="U19" s="120"/>
      <c r="V19" s="120"/>
      <c r="W19" s="123"/>
      <c r="X19" s="123"/>
      <c r="Y19" s="120"/>
      <c r="Z19" s="120"/>
    </row>
    <row r="20" spans="1:15" ht="12.75" customHeight="1">
      <c r="A20" s="112">
        <v>11</v>
      </c>
      <c r="B20" s="301" t="s">
        <v>45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</row>
    <row r="21" spans="1:15" ht="12.75" customHeight="1">
      <c r="A21" s="112">
        <v>12</v>
      </c>
      <c r="B21" s="301" t="s">
        <v>46</v>
      </c>
      <c r="C21" s="194">
        <v>656</v>
      </c>
      <c r="D21" s="194">
        <v>1</v>
      </c>
      <c r="E21" s="194">
        <f>C21+D21</f>
        <v>657</v>
      </c>
      <c r="F21" s="194">
        <v>452600</v>
      </c>
      <c r="G21" s="194">
        <v>2125</v>
      </c>
      <c r="H21" s="194">
        <v>926442</v>
      </c>
      <c r="I21" s="194">
        <v>8</v>
      </c>
      <c r="J21" s="194">
        <v>3</v>
      </c>
      <c r="K21" s="194">
        <f>SUM(I21:J21)</f>
        <v>11</v>
      </c>
      <c r="L21" s="194">
        <v>0</v>
      </c>
      <c r="M21" s="194">
        <v>0</v>
      </c>
      <c r="N21" s="194">
        <v>0</v>
      </c>
      <c r="O21" s="194">
        <f>SUM(K21,N21)</f>
        <v>11</v>
      </c>
    </row>
    <row r="22" spans="1:15" ht="12.75" customHeight="1">
      <c r="A22" s="112">
        <v>13</v>
      </c>
      <c r="B22" s="301" t="s">
        <v>47</v>
      </c>
      <c r="C22" s="304">
        <v>64</v>
      </c>
      <c r="D22" s="304">
        <v>34</v>
      </c>
      <c r="E22" s="304">
        <v>99</v>
      </c>
      <c r="F22" s="304">
        <v>68836</v>
      </c>
      <c r="G22" s="304">
        <v>45</v>
      </c>
      <c r="H22" s="304">
        <v>144687</v>
      </c>
      <c r="I22" s="304">
        <v>2</v>
      </c>
      <c r="J22" s="304">
        <v>1</v>
      </c>
      <c r="K22" s="304">
        <v>3</v>
      </c>
      <c r="L22" s="304">
        <v>2</v>
      </c>
      <c r="M22" s="304">
        <v>0</v>
      </c>
      <c r="N22" s="304">
        <v>2</v>
      </c>
      <c r="O22" s="304">
        <v>5</v>
      </c>
    </row>
    <row r="23" spans="1:15" ht="12.75" customHeight="1">
      <c r="A23" s="112">
        <v>14</v>
      </c>
      <c r="B23" s="301" t="s">
        <v>48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</row>
    <row r="24" spans="1:15" ht="12.75" customHeight="1">
      <c r="A24" s="112">
        <v>15</v>
      </c>
      <c r="B24" s="301" t="s">
        <v>49</v>
      </c>
      <c r="C24" s="310">
        <v>3037</v>
      </c>
      <c r="D24" s="310">
        <v>124</v>
      </c>
      <c r="E24" s="310">
        <f>D24+C24</f>
        <v>3161</v>
      </c>
      <c r="F24" s="310">
        <v>761753</v>
      </c>
      <c r="G24" s="310">
        <v>8630</v>
      </c>
      <c r="H24" s="310">
        <v>4568637</v>
      </c>
      <c r="I24" s="310">
        <v>13</v>
      </c>
      <c r="J24" s="310">
        <v>12</v>
      </c>
      <c r="K24" s="310">
        <f>J24+I24</f>
        <v>25</v>
      </c>
      <c r="L24" s="310">
        <v>32</v>
      </c>
      <c r="M24" s="310">
        <v>54</v>
      </c>
      <c r="N24" s="310">
        <f>M24+L24</f>
        <v>86</v>
      </c>
      <c r="O24" s="310">
        <f>N24+K24</f>
        <v>111</v>
      </c>
    </row>
    <row r="25" spans="1:15" ht="12.75" customHeight="1">
      <c r="A25" s="112">
        <v>16</v>
      </c>
      <c r="B25" s="301" t="s">
        <v>144</v>
      </c>
      <c r="C25" s="304">
        <v>889</v>
      </c>
      <c r="D25" s="304">
        <v>0</v>
      </c>
      <c r="E25" s="304">
        <v>889</v>
      </c>
      <c r="F25" s="304">
        <v>589312</v>
      </c>
      <c r="G25" s="304">
        <v>19540</v>
      </c>
      <c r="H25" s="304">
        <v>2975403</v>
      </c>
      <c r="I25" s="304">
        <v>12</v>
      </c>
      <c r="J25" s="304">
        <v>6</v>
      </c>
      <c r="K25" s="304">
        <v>18</v>
      </c>
      <c r="L25" s="304">
        <v>0</v>
      </c>
      <c r="M25" s="304">
        <v>0</v>
      </c>
      <c r="N25" s="304">
        <v>0</v>
      </c>
      <c r="O25" s="304">
        <v>18</v>
      </c>
    </row>
    <row r="26" spans="1:15" ht="12.75" customHeight="1">
      <c r="A26" s="112">
        <v>17</v>
      </c>
      <c r="B26" s="301" t="s">
        <v>145</v>
      </c>
      <c r="C26" s="217">
        <v>160</v>
      </c>
      <c r="D26" s="217">
        <v>2</v>
      </c>
      <c r="E26" s="217">
        <v>162</v>
      </c>
      <c r="F26" s="217">
        <v>174.499</v>
      </c>
      <c r="G26" s="217">
        <v>16.469</v>
      </c>
      <c r="H26" s="217">
        <v>682300</v>
      </c>
      <c r="I26" s="217">
        <v>3</v>
      </c>
      <c r="J26" s="217">
        <v>4</v>
      </c>
      <c r="K26" s="217">
        <v>7</v>
      </c>
      <c r="L26" s="217">
        <v>0</v>
      </c>
      <c r="M26" s="217">
        <v>0</v>
      </c>
      <c r="N26" s="217">
        <v>0</v>
      </c>
      <c r="O26" s="217">
        <v>7</v>
      </c>
    </row>
    <row r="27" spans="1:15" ht="12.75" customHeight="1">
      <c r="A27" s="112">
        <v>18</v>
      </c>
      <c r="B27" s="301" t="s">
        <v>52</v>
      </c>
      <c r="C27" s="311">
        <v>36</v>
      </c>
      <c r="D27" s="311">
        <v>1</v>
      </c>
      <c r="E27" s="311">
        <f>C27+D27</f>
        <v>37</v>
      </c>
      <c r="F27" s="311">
        <v>126497</v>
      </c>
      <c r="G27" s="311">
        <v>5786</v>
      </c>
      <c r="H27" s="312">
        <v>995281000</v>
      </c>
      <c r="I27" s="311">
        <v>35</v>
      </c>
      <c r="J27" s="311">
        <v>18</v>
      </c>
      <c r="K27" s="311">
        <f>I27+J27</f>
        <v>53</v>
      </c>
      <c r="L27" s="311">
        <v>0</v>
      </c>
      <c r="M27" s="311">
        <v>0</v>
      </c>
      <c r="N27" s="311">
        <f>M27+L27</f>
        <v>0</v>
      </c>
      <c r="O27" s="311">
        <f>N28+K27</f>
        <v>57</v>
      </c>
    </row>
    <row r="28" spans="1:15" ht="12.75" customHeight="1">
      <c r="A28" s="112">
        <v>19</v>
      </c>
      <c r="B28" s="301" t="s">
        <v>53</v>
      </c>
      <c r="C28" s="209" t="s">
        <v>359</v>
      </c>
      <c r="D28" s="209" t="s">
        <v>360</v>
      </c>
      <c r="E28" s="207">
        <v>8998</v>
      </c>
      <c r="F28" s="207">
        <v>538812</v>
      </c>
      <c r="G28" s="207">
        <v>20975</v>
      </c>
      <c r="H28" s="207">
        <v>2847116</v>
      </c>
      <c r="I28" s="207">
        <v>23</v>
      </c>
      <c r="J28" s="207">
        <v>14</v>
      </c>
      <c r="K28" s="311">
        <f>SUM(I28:J28)</f>
        <v>37</v>
      </c>
      <c r="L28" s="311">
        <v>1</v>
      </c>
      <c r="M28" s="311">
        <v>3</v>
      </c>
      <c r="N28" s="311">
        <v>4</v>
      </c>
      <c r="O28" s="311">
        <v>41</v>
      </c>
    </row>
    <row r="29" spans="1:15" ht="12.75" customHeight="1">
      <c r="A29" s="112">
        <v>20</v>
      </c>
      <c r="B29" s="301" t="s">
        <v>54</v>
      </c>
      <c r="C29" s="304">
        <v>631</v>
      </c>
      <c r="D29" s="304">
        <v>11</v>
      </c>
      <c r="E29" s="304">
        <v>642</v>
      </c>
      <c r="F29" s="304">
        <v>619441</v>
      </c>
      <c r="G29" s="304">
        <v>4886</v>
      </c>
      <c r="H29" s="304">
        <v>6156258</v>
      </c>
      <c r="I29" s="304">
        <v>14</v>
      </c>
      <c r="J29" s="304">
        <v>23</v>
      </c>
      <c r="K29" s="304">
        <v>37</v>
      </c>
      <c r="L29" s="304">
        <v>0</v>
      </c>
      <c r="M29" s="304">
        <v>1</v>
      </c>
      <c r="N29" s="304">
        <v>1</v>
      </c>
      <c r="O29" s="304">
        <v>38</v>
      </c>
    </row>
    <row r="30" spans="1:15" ht="12.75" customHeight="1">
      <c r="A30" s="112">
        <v>21</v>
      </c>
      <c r="B30" s="301" t="s">
        <v>55</v>
      </c>
      <c r="C30" s="313">
        <v>445</v>
      </c>
      <c r="D30" s="313">
        <v>11</v>
      </c>
      <c r="E30" s="313">
        <f>SUM(C30:D30)</f>
        <v>456</v>
      </c>
      <c r="F30" s="313">
        <v>287716</v>
      </c>
      <c r="G30" s="313">
        <v>29344</v>
      </c>
      <c r="H30" s="313">
        <v>3491032</v>
      </c>
      <c r="I30" s="313">
        <v>9</v>
      </c>
      <c r="J30" s="313">
        <v>3</v>
      </c>
      <c r="K30" s="313">
        <f>SUM(I30:J30)</f>
        <v>12</v>
      </c>
      <c r="L30" s="313"/>
      <c r="M30" s="313"/>
      <c r="N30" s="313"/>
      <c r="O30" s="313">
        <f>SUM(K30,N30)</f>
        <v>12</v>
      </c>
    </row>
    <row r="31" spans="1:15" ht="12.75" customHeight="1">
      <c r="A31" s="112">
        <v>22</v>
      </c>
      <c r="B31" s="301" t="s">
        <v>56</v>
      </c>
      <c r="C31" s="304">
        <v>97</v>
      </c>
      <c r="D31" s="304"/>
      <c r="E31" s="304">
        <v>97</v>
      </c>
      <c r="F31" s="304"/>
      <c r="G31" s="304"/>
      <c r="H31" s="304"/>
      <c r="I31" s="304"/>
      <c r="J31" s="304"/>
      <c r="K31" s="304">
        <v>65</v>
      </c>
      <c r="L31" s="304"/>
      <c r="M31" s="304"/>
      <c r="N31" s="304"/>
      <c r="O31" s="304"/>
    </row>
    <row r="32" spans="1:15" ht="12.75" customHeight="1">
      <c r="A32" s="112">
        <v>23</v>
      </c>
      <c r="B32" s="301" t="s">
        <v>57</v>
      </c>
      <c r="C32" s="304">
        <v>366</v>
      </c>
      <c r="D32" s="304">
        <v>2</v>
      </c>
      <c r="E32" s="304">
        <v>368</v>
      </c>
      <c r="F32" s="304">
        <v>80209</v>
      </c>
      <c r="G32" s="304">
        <v>1099</v>
      </c>
      <c r="H32" s="304">
        <v>403215</v>
      </c>
      <c r="I32" s="304">
        <v>7</v>
      </c>
      <c r="J32" s="304">
        <v>5</v>
      </c>
      <c r="K32" s="304">
        <v>12</v>
      </c>
      <c r="L32" s="304">
        <v>1</v>
      </c>
      <c r="M32" s="304">
        <v>5</v>
      </c>
      <c r="N32" s="304">
        <v>6</v>
      </c>
      <c r="O32" s="304">
        <v>18</v>
      </c>
    </row>
    <row r="33" spans="1:15" ht="12.75" customHeight="1">
      <c r="A33" s="112">
        <v>24</v>
      </c>
      <c r="B33" s="301" t="s">
        <v>58</v>
      </c>
      <c r="C33" s="217">
        <v>9345</v>
      </c>
      <c r="D33" s="217">
        <v>938</v>
      </c>
      <c r="E33" s="217">
        <v>10283</v>
      </c>
      <c r="F33" s="217"/>
      <c r="G33" s="217">
        <v>655378</v>
      </c>
      <c r="H33" s="217">
        <v>35983</v>
      </c>
      <c r="I33" s="217">
        <v>112</v>
      </c>
      <c r="J33" s="217">
        <v>63</v>
      </c>
      <c r="K33" s="217">
        <v>175</v>
      </c>
      <c r="L33" s="217">
        <v>78</v>
      </c>
      <c r="M33" s="217">
        <v>112</v>
      </c>
      <c r="N33" s="217">
        <v>190</v>
      </c>
      <c r="O33" s="217">
        <v>365</v>
      </c>
    </row>
    <row r="34" spans="1:15" ht="12.75" customHeight="1">
      <c r="A34" s="112">
        <v>25</v>
      </c>
      <c r="B34" s="301" t="s">
        <v>59</v>
      </c>
      <c r="C34" s="304">
        <v>3980</v>
      </c>
      <c r="D34" s="304">
        <v>0</v>
      </c>
      <c r="E34" s="304">
        <v>3980</v>
      </c>
      <c r="F34" s="304">
        <v>584954</v>
      </c>
      <c r="G34" s="304">
        <v>25615</v>
      </c>
      <c r="H34" s="304">
        <v>1266421</v>
      </c>
      <c r="I34" s="304">
        <v>25</v>
      </c>
      <c r="J34" s="304">
        <v>18</v>
      </c>
      <c r="K34" s="304">
        <v>43</v>
      </c>
      <c r="L34" s="304">
        <v>2</v>
      </c>
      <c r="M34" s="304">
        <v>1</v>
      </c>
      <c r="N34" s="304">
        <v>3</v>
      </c>
      <c r="O34" s="304">
        <v>46</v>
      </c>
    </row>
    <row r="35" spans="1:15" ht="12.75" customHeight="1">
      <c r="A35" s="112">
        <v>26</v>
      </c>
      <c r="B35" s="301" t="s">
        <v>60</v>
      </c>
      <c r="C35" s="216">
        <v>19</v>
      </c>
      <c r="D35" s="216">
        <v>0</v>
      </c>
      <c r="E35" s="216">
        <v>19</v>
      </c>
      <c r="F35" s="216">
        <v>19</v>
      </c>
      <c r="G35" s="216">
        <v>0</v>
      </c>
      <c r="H35" s="216">
        <v>160</v>
      </c>
      <c r="I35" s="216">
        <v>182</v>
      </c>
      <c r="J35" s="216">
        <v>39</v>
      </c>
      <c r="K35" s="216">
        <f>SUM(H35:J35)</f>
        <v>381</v>
      </c>
      <c r="L35" s="216">
        <v>452521</v>
      </c>
      <c r="M35" s="216"/>
      <c r="N35" s="216">
        <f>SUM(L35:M35)</f>
        <v>452521</v>
      </c>
      <c r="O35" s="216">
        <v>67878</v>
      </c>
    </row>
    <row r="36" spans="1:15" ht="12.75" customHeight="1">
      <c r="A36" s="112">
        <v>27</v>
      </c>
      <c r="B36" s="301" t="s">
        <v>62</v>
      </c>
      <c r="C36" s="195" t="s">
        <v>361</v>
      </c>
      <c r="D36" s="195">
        <v>248</v>
      </c>
      <c r="E36" s="195" t="s">
        <v>362</v>
      </c>
      <c r="F36" s="194" t="s">
        <v>363</v>
      </c>
      <c r="G36" s="194" t="s">
        <v>364</v>
      </c>
      <c r="H36" s="194" t="s">
        <v>365</v>
      </c>
      <c r="I36" s="194">
        <v>50</v>
      </c>
      <c r="J36" s="194">
        <v>32</v>
      </c>
      <c r="K36" s="194">
        <v>82</v>
      </c>
      <c r="L36" s="195">
        <v>3</v>
      </c>
      <c r="M36" s="194">
        <v>2</v>
      </c>
      <c r="N36" s="194">
        <v>5</v>
      </c>
      <c r="O36" s="194">
        <v>87</v>
      </c>
    </row>
    <row r="37" spans="1:15" ht="12.75" customHeight="1">
      <c r="A37" s="112">
        <v>28</v>
      </c>
      <c r="B37" s="301" t="s">
        <v>61</v>
      </c>
      <c r="C37" s="314" t="s">
        <v>366</v>
      </c>
      <c r="D37" s="314" t="s">
        <v>243</v>
      </c>
      <c r="E37" s="314" t="s">
        <v>367</v>
      </c>
      <c r="F37" s="217"/>
      <c r="G37" s="217"/>
      <c r="H37" s="217"/>
      <c r="I37" s="314" t="s">
        <v>218</v>
      </c>
      <c r="J37" s="314" t="s">
        <v>17</v>
      </c>
      <c r="K37" s="314" t="s">
        <v>21</v>
      </c>
      <c r="L37" s="314" t="s">
        <v>242</v>
      </c>
      <c r="M37" s="314" t="s">
        <v>242</v>
      </c>
      <c r="N37" s="314" t="s">
        <v>242</v>
      </c>
      <c r="O37" s="314" t="s">
        <v>242</v>
      </c>
    </row>
    <row r="38" spans="1:15" ht="12.75" customHeight="1">
      <c r="A38" s="112">
        <v>29</v>
      </c>
      <c r="B38" s="301" t="s">
        <v>136</v>
      </c>
      <c r="C38" s="211">
        <v>254</v>
      </c>
      <c r="D38" s="211">
        <v>18</v>
      </c>
      <c r="E38" s="211">
        <v>272</v>
      </c>
      <c r="F38" s="211">
        <v>313505</v>
      </c>
      <c r="G38" s="211">
        <v>4378</v>
      </c>
      <c r="H38" s="211">
        <v>10421627</v>
      </c>
      <c r="I38" s="211">
        <v>12</v>
      </c>
      <c r="J38" s="211">
        <v>11</v>
      </c>
      <c r="K38" s="211">
        <f>J38+I38</f>
        <v>23</v>
      </c>
      <c r="L38" s="211">
        <v>11</v>
      </c>
      <c r="M38" s="211">
        <v>4</v>
      </c>
      <c r="N38" s="211">
        <v>15</v>
      </c>
      <c r="O38" s="211">
        <f>N38+K38</f>
        <v>38</v>
      </c>
    </row>
    <row r="39" spans="1:15" ht="12.75" customHeight="1">
      <c r="A39" s="112">
        <v>30</v>
      </c>
      <c r="B39" s="301" t="s">
        <v>168</v>
      </c>
      <c r="C39" s="208">
        <v>34438</v>
      </c>
      <c r="D39" s="208">
        <v>5590</v>
      </c>
      <c r="E39" s="208">
        <v>40032</v>
      </c>
      <c r="F39" s="304">
        <v>5582992</v>
      </c>
      <c r="G39" s="208">
        <v>52438</v>
      </c>
      <c r="H39" s="208">
        <v>30800000</v>
      </c>
      <c r="I39" s="208">
        <v>193</v>
      </c>
      <c r="J39" s="208">
        <v>181</v>
      </c>
      <c r="K39" s="208">
        <v>374</v>
      </c>
      <c r="L39" s="208">
        <v>92</v>
      </c>
      <c r="M39" s="208">
        <v>49</v>
      </c>
      <c r="N39" s="208">
        <v>141</v>
      </c>
      <c r="O39" s="208">
        <v>515</v>
      </c>
    </row>
    <row r="40" spans="1:15" ht="12.75" customHeight="1">
      <c r="A40" s="112">
        <v>31</v>
      </c>
      <c r="B40" s="301" t="s">
        <v>64</v>
      </c>
      <c r="C40" s="208">
        <v>546</v>
      </c>
      <c r="D40" s="208">
        <v>66</v>
      </c>
      <c r="E40" s="208">
        <f aca="true" t="shared" si="0" ref="E40:E49">SUM(C40:D40)</f>
        <v>612</v>
      </c>
      <c r="F40" s="208">
        <v>526706</v>
      </c>
      <c r="G40" s="208">
        <v>9327</v>
      </c>
      <c r="H40" s="208">
        <v>1354743</v>
      </c>
      <c r="I40" s="208">
        <v>26</v>
      </c>
      <c r="J40" s="208">
        <v>9</v>
      </c>
      <c r="K40" s="208">
        <v>35</v>
      </c>
      <c r="L40" s="208">
        <v>2</v>
      </c>
      <c r="M40" s="208">
        <v>2</v>
      </c>
      <c r="N40" s="208">
        <v>4</v>
      </c>
      <c r="O40" s="208">
        <v>39</v>
      </c>
    </row>
    <row r="41" spans="1:15" ht="12.75" customHeight="1">
      <c r="A41" s="112">
        <v>32</v>
      </c>
      <c r="B41" s="299" t="s">
        <v>138</v>
      </c>
      <c r="C41" s="304">
        <v>2970</v>
      </c>
      <c r="D41" s="304">
        <v>28</v>
      </c>
      <c r="E41" s="315">
        <f t="shared" si="0"/>
        <v>2998</v>
      </c>
      <c r="F41" s="304">
        <v>359935</v>
      </c>
      <c r="G41" s="304"/>
      <c r="H41" s="304">
        <v>702500</v>
      </c>
      <c r="I41" s="304"/>
      <c r="J41" s="304"/>
      <c r="K41" s="315">
        <v>121</v>
      </c>
      <c r="L41" s="304"/>
      <c r="M41" s="304"/>
      <c r="N41" s="315">
        <f>SUM(L41:M41)</f>
        <v>0</v>
      </c>
      <c r="O41" s="315">
        <f aca="true" t="shared" si="1" ref="O41:O64">K41+N41</f>
        <v>121</v>
      </c>
    </row>
    <row r="42" spans="1:15" ht="12.75" customHeight="1">
      <c r="A42" s="112">
        <v>33</v>
      </c>
      <c r="B42" s="299" t="s">
        <v>67</v>
      </c>
      <c r="C42" s="193">
        <v>1915</v>
      </c>
      <c r="D42" s="192">
        <v>12</v>
      </c>
      <c r="E42" s="315">
        <f t="shared" si="0"/>
        <v>1927</v>
      </c>
      <c r="F42" s="193">
        <v>295585</v>
      </c>
      <c r="G42" s="193">
        <v>24085</v>
      </c>
      <c r="H42" s="193">
        <v>2205926</v>
      </c>
      <c r="I42" s="192">
        <v>14</v>
      </c>
      <c r="J42" s="192">
        <v>8</v>
      </c>
      <c r="K42" s="315">
        <f>SUM(I42:J42)</f>
        <v>22</v>
      </c>
      <c r="L42" s="192">
        <v>5</v>
      </c>
      <c r="M42" s="192">
        <v>3</v>
      </c>
      <c r="N42" s="315">
        <f>SUM(L42:M42)</f>
        <v>8</v>
      </c>
      <c r="O42" s="315">
        <f t="shared" si="1"/>
        <v>30</v>
      </c>
    </row>
    <row r="43" spans="1:15" ht="12.75" customHeight="1">
      <c r="A43" s="112">
        <v>34</v>
      </c>
      <c r="B43" s="299" t="s">
        <v>68</v>
      </c>
      <c r="C43" s="304">
        <v>177</v>
      </c>
      <c r="D43" s="304">
        <v>0</v>
      </c>
      <c r="E43" s="315">
        <f t="shared" si="0"/>
        <v>177</v>
      </c>
      <c r="F43" s="304">
        <v>163396</v>
      </c>
      <c r="G43" s="304"/>
      <c r="H43" s="304">
        <v>917768</v>
      </c>
      <c r="I43" s="304">
        <v>3</v>
      </c>
      <c r="J43" s="304">
        <v>2</v>
      </c>
      <c r="K43" s="315">
        <v>5</v>
      </c>
      <c r="L43" s="304">
        <v>0</v>
      </c>
      <c r="M43" s="304">
        <v>1</v>
      </c>
      <c r="N43" s="315">
        <v>1</v>
      </c>
      <c r="O43" s="315">
        <f t="shared" si="1"/>
        <v>6</v>
      </c>
    </row>
    <row r="44" spans="1:15" ht="12.75" customHeight="1">
      <c r="A44" s="112">
        <v>35</v>
      </c>
      <c r="B44" s="299" t="s">
        <v>69</v>
      </c>
      <c r="C44" s="304"/>
      <c r="D44" s="304"/>
      <c r="E44" s="315">
        <f t="shared" si="0"/>
        <v>0</v>
      </c>
      <c r="F44" s="304"/>
      <c r="G44" s="304"/>
      <c r="H44" s="304"/>
      <c r="I44" s="304"/>
      <c r="J44" s="304"/>
      <c r="K44" s="315">
        <f>SUM(I44:J44)</f>
        <v>0</v>
      </c>
      <c r="L44" s="304"/>
      <c r="M44" s="304"/>
      <c r="N44" s="315">
        <f aca="true" t="shared" si="2" ref="N44:N53">SUM(L44:M44)</f>
        <v>0</v>
      </c>
      <c r="O44" s="315">
        <f t="shared" si="1"/>
        <v>0</v>
      </c>
    </row>
    <row r="45" spans="1:15" ht="12.75" customHeight="1">
      <c r="A45" s="112">
        <v>36</v>
      </c>
      <c r="B45" s="299" t="s">
        <v>70</v>
      </c>
      <c r="C45" s="194">
        <v>100</v>
      </c>
      <c r="D45" s="194">
        <v>91</v>
      </c>
      <c r="E45" s="315">
        <f t="shared" si="0"/>
        <v>191</v>
      </c>
      <c r="F45" s="309">
        <v>161.056</v>
      </c>
      <c r="G45" s="309">
        <v>13.054</v>
      </c>
      <c r="H45" s="309">
        <v>948.673</v>
      </c>
      <c r="I45" s="194">
        <v>17</v>
      </c>
      <c r="J45" s="194">
        <v>11</v>
      </c>
      <c r="K45" s="315">
        <f>SUM(I45:J45)</f>
        <v>28</v>
      </c>
      <c r="L45" s="194">
        <v>34</v>
      </c>
      <c r="M45" s="194">
        <v>38</v>
      </c>
      <c r="N45" s="315">
        <f t="shared" si="2"/>
        <v>72</v>
      </c>
      <c r="O45" s="315">
        <f t="shared" si="1"/>
        <v>100</v>
      </c>
    </row>
    <row r="46" spans="1:15" ht="12.75" customHeight="1">
      <c r="A46" s="112">
        <v>37</v>
      </c>
      <c r="B46" s="299" t="s">
        <v>71</v>
      </c>
      <c r="C46" s="194">
        <v>97</v>
      </c>
      <c r="D46" s="194">
        <v>179</v>
      </c>
      <c r="E46" s="315">
        <f t="shared" si="0"/>
        <v>276</v>
      </c>
      <c r="F46" s="194">
        <v>11785</v>
      </c>
      <c r="G46" s="194">
        <v>350</v>
      </c>
      <c r="H46" s="194" t="s">
        <v>248</v>
      </c>
      <c r="I46" s="194">
        <v>8</v>
      </c>
      <c r="J46" s="194">
        <v>5</v>
      </c>
      <c r="K46" s="315">
        <f>SUM(I46:J46)</f>
        <v>13</v>
      </c>
      <c r="L46" s="194">
        <v>0</v>
      </c>
      <c r="M46" s="194">
        <v>0</v>
      </c>
      <c r="N46" s="315">
        <f t="shared" si="2"/>
        <v>0</v>
      </c>
      <c r="O46" s="315">
        <f t="shared" si="1"/>
        <v>13</v>
      </c>
    </row>
    <row r="47" spans="1:15" ht="12.75" customHeight="1">
      <c r="A47" s="112">
        <v>38</v>
      </c>
      <c r="B47" s="299" t="s">
        <v>72</v>
      </c>
      <c r="C47" s="304">
        <v>1914</v>
      </c>
      <c r="D47" s="304">
        <v>235</v>
      </c>
      <c r="E47" s="315">
        <f t="shared" si="0"/>
        <v>2149</v>
      </c>
      <c r="F47" s="304">
        <v>245966</v>
      </c>
      <c r="G47" s="304">
        <v>10231</v>
      </c>
      <c r="H47" s="304">
        <v>1276112</v>
      </c>
      <c r="I47" s="304">
        <v>7</v>
      </c>
      <c r="J47" s="304">
        <v>7</v>
      </c>
      <c r="K47" s="315">
        <f>SUM(I47:J47)</f>
        <v>14</v>
      </c>
      <c r="L47" s="304">
        <v>0</v>
      </c>
      <c r="M47" s="304">
        <v>0</v>
      </c>
      <c r="N47" s="315">
        <f t="shared" si="2"/>
        <v>0</v>
      </c>
      <c r="O47" s="315">
        <f t="shared" si="1"/>
        <v>14</v>
      </c>
    </row>
    <row r="48" spans="1:15" ht="12.75" customHeight="1">
      <c r="A48" s="112">
        <v>39</v>
      </c>
      <c r="B48" s="299" t="s">
        <v>73</v>
      </c>
      <c r="C48" s="214">
        <v>922</v>
      </c>
      <c r="D48" s="214">
        <v>123</v>
      </c>
      <c r="E48" s="315">
        <f t="shared" si="0"/>
        <v>1045</v>
      </c>
      <c r="F48" s="214">
        <v>6023</v>
      </c>
      <c r="G48" s="214">
        <v>261407</v>
      </c>
      <c r="H48" s="214">
        <f>1645917+34495</f>
        <v>1680412</v>
      </c>
      <c r="I48" s="214">
        <v>10</v>
      </c>
      <c r="J48" s="214">
        <v>2</v>
      </c>
      <c r="K48" s="315">
        <f>SUM(I48:J48)</f>
        <v>12</v>
      </c>
      <c r="L48" s="214">
        <v>0</v>
      </c>
      <c r="M48" s="214">
        <v>0</v>
      </c>
      <c r="N48" s="315">
        <f t="shared" si="2"/>
        <v>0</v>
      </c>
      <c r="O48" s="315">
        <f t="shared" si="1"/>
        <v>12</v>
      </c>
    </row>
    <row r="49" spans="1:15" ht="12.75" customHeight="1">
      <c r="A49" s="112">
        <v>40</v>
      </c>
      <c r="B49" s="299" t="s">
        <v>74</v>
      </c>
      <c r="C49" s="304">
        <v>834</v>
      </c>
      <c r="D49" s="304">
        <v>8</v>
      </c>
      <c r="E49" s="315">
        <f t="shared" si="0"/>
        <v>842</v>
      </c>
      <c r="F49" s="304">
        <v>363039</v>
      </c>
      <c r="G49" s="304">
        <v>6420</v>
      </c>
      <c r="H49" s="304">
        <v>688722</v>
      </c>
      <c r="I49" s="304">
        <v>20</v>
      </c>
      <c r="J49" s="304">
        <v>10</v>
      </c>
      <c r="K49" s="315">
        <v>30</v>
      </c>
      <c r="L49" s="304">
        <v>0</v>
      </c>
      <c r="M49" s="304">
        <v>0</v>
      </c>
      <c r="N49" s="315">
        <f t="shared" si="2"/>
        <v>0</v>
      </c>
      <c r="O49" s="315">
        <f t="shared" si="1"/>
        <v>30</v>
      </c>
    </row>
    <row r="50" spans="1:15" ht="12.75" customHeight="1">
      <c r="A50" s="112">
        <v>41</v>
      </c>
      <c r="B50" s="299" t="s">
        <v>75</v>
      </c>
      <c r="C50" s="304">
        <v>2676</v>
      </c>
      <c r="D50" s="304">
        <v>3</v>
      </c>
      <c r="E50" s="315">
        <v>2679</v>
      </c>
      <c r="F50" s="304">
        <v>976420</v>
      </c>
      <c r="G50" s="304">
        <v>7132</v>
      </c>
      <c r="H50" s="304">
        <v>1520118</v>
      </c>
      <c r="I50" s="304">
        <v>25</v>
      </c>
      <c r="J50" s="304">
        <v>20</v>
      </c>
      <c r="K50" s="315">
        <v>45</v>
      </c>
      <c r="L50" s="304">
        <v>0</v>
      </c>
      <c r="M50" s="304">
        <v>0</v>
      </c>
      <c r="N50" s="315">
        <f t="shared" si="2"/>
        <v>0</v>
      </c>
      <c r="O50" s="315">
        <f t="shared" si="1"/>
        <v>45</v>
      </c>
    </row>
    <row r="51" spans="1:15" ht="12.75" customHeight="1">
      <c r="A51" s="112">
        <v>42</v>
      </c>
      <c r="B51" s="299" t="s">
        <v>76</v>
      </c>
      <c r="C51" s="304">
        <v>395</v>
      </c>
      <c r="D51" s="304">
        <v>580</v>
      </c>
      <c r="E51" s="315">
        <f aca="true" t="shared" si="3" ref="E51:E62">SUM(C51:D51)</f>
        <v>975</v>
      </c>
      <c r="F51" s="304">
        <v>328595</v>
      </c>
      <c r="G51" s="304">
        <v>7165</v>
      </c>
      <c r="H51" s="304">
        <v>1342576</v>
      </c>
      <c r="I51" s="304">
        <v>7</v>
      </c>
      <c r="J51" s="304">
        <v>4</v>
      </c>
      <c r="K51" s="315">
        <v>11</v>
      </c>
      <c r="L51" s="304">
        <v>0</v>
      </c>
      <c r="M51" s="304">
        <v>0</v>
      </c>
      <c r="N51" s="315">
        <f t="shared" si="2"/>
        <v>0</v>
      </c>
      <c r="O51" s="315">
        <f t="shared" si="1"/>
        <v>11</v>
      </c>
    </row>
    <row r="52" spans="1:15" ht="12.75" customHeight="1">
      <c r="A52" s="112">
        <v>43</v>
      </c>
      <c r="B52" s="299" t="s">
        <v>77</v>
      </c>
      <c r="C52" s="194">
        <v>746</v>
      </c>
      <c r="D52" s="195">
        <v>12</v>
      </c>
      <c r="E52" s="315">
        <f t="shared" si="3"/>
        <v>758</v>
      </c>
      <c r="F52" s="194">
        <f>157308-G52</f>
        <v>151163</v>
      </c>
      <c r="G52" s="194">
        <f>1375+1500+302+2505+362+101</f>
        <v>6145</v>
      </c>
      <c r="H52" s="194">
        <v>788546</v>
      </c>
      <c r="I52" s="194">
        <f>1+1</f>
        <v>2</v>
      </c>
      <c r="J52" s="194">
        <f>1</f>
        <v>1</v>
      </c>
      <c r="K52" s="315">
        <f aca="true" t="shared" si="4" ref="K52:K57">SUM(I52:J52)</f>
        <v>3</v>
      </c>
      <c r="L52" s="195">
        <v>0</v>
      </c>
      <c r="M52" s="195">
        <v>0</v>
      </c>
      <c r="N52" s="315">
        <f t="shared" si="2"/>
        <v>0</v>
      </c>
      <c r="O52" s="315">
        <f t="shared" si="1"/>
        <v>3</v>
      </c>
    </row>
    <row r="53" spans="1:15" ht="12.75" customHeight="1">
      <c r="A53" s="112">
        <v>44</v>
      </c>
      <c r="B53" s="299" t="s">
        <v>78</v>
      </c>
      <c r="C53" s="315" t="s">
        <v>269</v>
      </c>
      <c r="D53" s="315" t="s">
        <v>109</v>
      </c>
      <c r="E53" s="315">
        <f t="shared" si="3"/>
        <v>0</v>
      </c>
      <c r="F53" s="315">
        <v>237799</v>
      </c>
      <c r="G53" s="315">
        <v>1760</v>
      </c>
      <c r="H53" s="315" t="s">
        <v>270</v>
      </c>
      <c r="I53" s="315">
        <v>32</v>
      </c>
      <c r="J53" s="315">
        <v>29</v>
      </c>
      <c r="K53" s="315">
        <f t="shared" si="4"/>
        <v>61</v>
      </c>
      <c r="L53" s="315" t="s">
        <v>271</v>
      </c>
      <c r="M53" s="315" t="s">
        <v>272</v>
      </c>
      <c r="N53" s="315">
        <f t="shared" si="2"/>
        <v>0</v>
      </c>
      <c r="O53" s="315">
        <f t="shared" si="1"/>
        <v>61</v>
      </c>
    </row>
    <row r="54" spans="1:15" ht="12.75" customHeight="1">
      <c r="A54" s="112">
        <v>45</v>
      </c>
      <c r="B54" s="299" t="s">
        <v>79</v>
      </c>
      <c r="C54" s="304">
        <v>623</v>
      </c>
      <c r="D54" s="304">
        <v>0</v>
      </c>
      <c r="E54" s="315">
        <f t="shared" si="3"/>
        <v>623</v>
      </c>
      <c r="F54" s="304">
        <v>0</v>
      </c>
      <c r="G54" s="304">
        <v>0</v>
      </c>
      <c r="H54" s="304">
        <v>0</v>
      </c>
      <c r="I54" s="304">
        <v>4</v>
      </c>
      <c r="J54" s="304">
        <v>5</v>
      </c>
      <c r="K54" s="315">
        <f t="shared" si="4"/>
        <v>9</v>
      </c>
      <c r="L54" s="304">
        <v>0</v>
      </c>
      <c r="M54" s="304">
        <v>0</v>
      </c>
      <c r="N54" s="315">
        <v>0</v>
      </c>
      <c r="O54" s="315">
        <f t="shared" si="1"/>
        <v>9</v>
      </c>
    </row>
    <row r="55" spans="1:15" ht="12.75" customHeight="1">
      <c r="A55" s="112">
        <v>46</v>
      </c>
      <c r="B55" s="299" t="s">
        <v>80</v>
      </c>
      <c r="C55" s="304">
        <v>1136</v>
      </c>
      <c r="D55" s="304">
        <v>1</v>
      </c>
      <c r="E55" s="315">
        <f t="shared" si="3"/>
        <v>1137</v>
      </c>
      <c r="F55" s="304">
        <v>925830</v>
      </c>
      <c r="G55" s="304">
        <v>2832982577</v>
      </c>
      <c r="H55" s="304">
        <v>3</v>
      </c>
      <c r="I55" s="304">
        <v>3</v>
      </c>
      <c r="J55" s="304">
        <v>3</v>
      </c>
      <c r="K55" s="315">
        <f t="shared" si="4"/>
        <v>6</v>
      </c>
      <c r="L55" s="304">
        <v>11</v>
      </c>
      <c r="M55" s="304">
        <v>9</v>
      </c>
      <c r="N55" s="315">
        <f aca="true" t="shared" si="5" ref="N55:N64">SUM(L55:M55)</f>
        <v>20</v>
      </c>
      <c r="O55" s="315">
        <f t="shared" si="1"/>
        <v>26</v>
      </c>
    </row>
    <row r="56" spans="1:15" ht="12.75" customHeight="1">
      <c r="A56" s="112">
        <v>47</v>
      </c>
      <c r="B56" s="299" t="s">
        <v>81</v>
      </c>
      <c r="C56" s="304">
        <v>989</v>
      </c>
      <c r="D56" s="304">
        <v>125</v>
      </c>
      <c r="E56" s="315">
        <f t="shared" si="3"/>
        <v>1114</v>
      </c>
      <c r="F56" s="304">
        <v>364090</v>
      </c>
      <c r="G56" s="304"/>
      <c r="H56" s="304">
        <v>1539545</v>
      </c>
      <c r="I56" s="304">
        <v>18</v>
      </c>
      <c r="J56" s="304">
        <v>8</v>
      </c>
      <c r="K56" s="315">
        <f t="shared" si="4"/>
        <v>26</v>
      </c>
      <c r="L56" s="304">
        <v>10</v>
      </c>
      <c r="M56" s="304">
        <v>24</v>
      </c>
      <c r="N56" s="315">
        <f t="shared" si="5"/>
        <v>34</v>
      </c>
      <c r="O56" s="315">
        <f t="shared" si="1"/>
        <v>60</v>
      </c>
    </row>
    <row r="57" spans="1:15" ht="12.75" customHeight="1">
      <c r="A57" s="112">
        <v>48</v>
      </c>
      <c r="B57" s="299" t="s">
        <v>150</v>
      </c>
      <c r="C57" s="304"/>
      <c r="D57" s="304"/>
      <c r="E57" s="315">
        <f t="shared" si="3"/>
        <v>0</v>
      </c>
      <c r="F57" s="304"/>
      <c r="G57" s="304"/>
      <c r="H57" s="304"/>
      <c r="I57" s="304"/>
      <c r="J57" s="304"/>
      <c r="K57" s="315">
        <f t="shared" si="4"/>
        <v>0</v>
      </c>
      <c r="L57" s="304"/>
      <c r="M57" s="304"/>
      <c r="N57" s="315">
        <f t="shared" si="5"/>
        <v>0</v>
      </c>
      <c r="O57" s="315">
        <f t="shared" si="1"/>
        <v>0</v>
      </c>
    </row>
    <row r="58" spans="1:15" ht="12.75" customHeight="1">
      <c r="A58" s="112">
        <v>49</v>
      </c>
      <c r="B58" s="299" t="s">
        <v>83</v>
      </c>
      <c r="C58" s="304">
        <v>755</v>
      </c>
      <c r="D58" s="304">
        <v>395</v>
      </c>
      <c r="E58" s="315">
        <f t="shared" si="3"/>
        <v>1150</v>
      </c>
      <c r="F58" s="304">
        <v>477028</v>
      </c>
      <c r="G58" s="304">
        <v>9502</v>
      </c>
      <c r="H58" s="304">
        <v>3167800</v>
      </c>
      <c r="I58" s="304">
        <v>30</v>
      </c>
      <c r="J58" s="304">
        <v>25</v>
      </c>
      <c r="K58" s="315">
        <v>67</v>
      </c>
      <c r="L58" s="304">
        <v>0</v>
      </c>
      <c r="M58" s="304">
        <v>1</v>
      </c>
      <c r="N58" s="315">
        <f t="shared" si="5"/>
        <v>1</v>
      </c>
      <c r="O58" s="315">
        <f t="shared" si="1"/>
        <v>68</v>
      </c>
    </row>
    <row r="59" spans="1:15" ht="12.75" customHeight="1">
      <c r="A59" s="112">
        <v>50</v>
      </c>
      <c r="B59" s="299" t="s">
        <v>84</v>
      </c>
      <c r="C59" s="194">
        <v>287</v>
      </c>
      <c r="D59" s="194">
        <v>3</v>
      </c>
      <c r="E59" s="315">
        <f t="shared" si="3"/>
        <v>290</v>
      </c>
      <c r="F59" s="194">
        <v>150963</v>
      </c>
      <c r="G59" s="194">
        <v>967</v>
      </c>
      <c r="H59" s="194">
        <v>267096</v>
      </c>
      <c r="I59" s="194">
        <v>4</v>
      </c>
      <c r="J59" s="194">
        <v>3</v>
      </c>
      <c r="K59" s="315">
        <f>SUM(I59:J59)</f>
        <v>7</v>
      </c>
      <c r="L59" s="194">
        <v>1</v>
      </c>
      <c r="M59" s="194">
        <v>0</v>
      </c>
      <c r="N59" s="315">
        <f t="shared" si="5"/>
        <v>1</v>
      </c>
      <c r="O59" s="315">
        <f t="shared" si="1"/>
        <v>8</v>
      </c>
    </row>
    <row r="60" spans="1:15" ht="12.75" customHeight="1">
      <c r="A60" s="112">
        <v>51</v>
      </c>
      <c r="B60" s="299" t="s">
        <v>86</v>
      </c>
      <c r="C60" s="310">
        <v>64</v>
      </c>
      <c r="D60" s="310">
        <v>0</v>
      </c>
      <c r="E60" s="315">
        <f t="shared" si="3"/>
        <v>64</v>
      </c>
      <c r="F60" s="310">
        <v>196244</v>
      </c>
      <c r="G60" s="310">
        <v>2143</v>
      </c>
      <c r="H60" s="310">
        <v>853810</v>
      </c>
      <c r="I60" s="310">
        <v>60</v>
      </c>
      <c r="J60" s="310">
        <v>29</v>
      </c>
      <c r="K60" s="315">
        <f>SUM(I60:J60)</f>
        <v>89</v>
      </c>
      <c r="L60" s="310">
        <v>0</v>
      </c>
      <c r="M60" s="310">
        <v>0</v>
      </c>
      <c r="N60" s="315">
        <f t="shared" si="5"/>
        <v>0</v>
      </c>
      <c r="O60" s="315">
        <f t="shared" si="1"/>
        <v>89</v>
      </c>
    </row>
    <row r="61" spans="1:15" ht="12.75" customHeight="1">
      <c r="A61" s="112">
        <v>52</v>
      </c>
      <c r="B61" s="299" t="s">
        <v>85</v>
      </c>
      <c r="C61" s="304">
        <v>1658</v>
      </c>
      <c r="D61" s="304">
        <v>0</v>
      </c>
      <c r="E61" s="315">
        <f t="shared" si="3"/>
        <v>1658</v>
      </c>
      <c r="F61" s="304">
        <v>300556</v>
      </c>
      <c r="G61" s="304">
        <v>0</v>
      </c>
      <c r="H61" s="304">
        <v>810651</v>
      </c>
      <c r="I61" s="304"/>
      <c r="J61" s="304"/>
      <c r="K61" s="315">
        <f>SUM(I61:J61)</f>
        <v>0</v>
      </c>
      <c r="L61" s="304"/>
      <c r="M61" s="304"/>
      <c r="N61" s="315">
        <f t="shared" si="5"/>
        <v>0</v>
      </c>
      <c r="O61" s="315">
        <f t="shared" si="1"/>
        <v>0</v>
      </c>
    </row>
    <row r="62" spans="1:15" ht="12.75" customHeight="1">
      <c r="A62" s="112">
        <v>53</v>
      </c>
      <c r="B62" s="299" t="s">
        <v>87</v>
      </c>
      <c r="C62" s="218">
        <v>1315</v>
      </c>
      <c r="D62" s="316">
        <v>205</v>
      </c>
      <c r="E62" s="315">
        <f t="shared" si="3"/>
        <v>1520</v>
      </c>
      <c r="F62" s="317">
        <v>390107</v>
      </c>
      <c r="G62" s="317">
        <v>21179</v>
      </c>
      <c r="H62" s="317">
        <v>1866883</v>
      </c>
      <c r="I62" s="317">
        <v>16</v>
      </c>
      <c r="J62" s="316">
        <v>6</v>
      </c>
      <c r="K62" s="315">
        <f>SUM(I62:J62)</f>
        <v>22</v>
      </c>
      <c r="L62" s="316">
        <v>1</v>
      </c>
      <c r="M62" s="316"/>
      <c r="N62" s="315">
        <f t="shared" si="5"/>
        <v>1</v>
      </c>
      <c r="O62" s="315">
        <f t="shared" si="1"/>
        <v>23</v>
      </c>
    </row>
    <row r="63" spans="1:15" ht="12.75" customHeight="1">
      <c r="A63" s="112">
        <v>54</v>
      </c>
      <c r="B63" s="299" t="s">
        <v>88</v>
      </c>
      <c r="C63" s="304">
        <v>1001</v>
      </c>
      <c r="D63" s="304">
        <v>85</v>
      </c>
      <c r="E63" s="315">
        <v>1086</v>
      </c>
      <c r="F63" s="304">
        <v>715460</v>
      </c>
      <c r="G63" s="304">
        <v>17023</v>
      </c>
      <c r="H63" s="304">
        <v>1529163</v>
      </c>
      <c r="I63" s="304">
        <v>19</v>
      </c>
      <c r="J63" s="304">
        <v>16</v>
      </c>
      <c r="K63" s="315">
        <v>35</v>
      </c>
      <c r="L63" s="304">
        <v>3</v>
      </c>
      <c r="M63" s="304">
        <v>4</v>
      </c>
      <c r="N63" s="315">
        <f t="shared" si="5"/>
        <v>7</v>
      </c>
      <c r="O63" s="315">
        <f t="shared" si="1"/>
        <v>42</v>
      </c>
    </row>
    <row r="64" spans="1:15" ht="12.75" customHeight="1">
      <c r="A64" s="112">
        <v>55</v>
      </c>
      <c r="B64" s="299" t="s">
        <v>89</v>
      </c>
      <c r="C64" s="304">
        <v>197</v>
      </c>
      <c r="D64" s="304">
        <v>0</v>
      </c>
      <c r="E64" s="315">
        <f>SUM(C64:D64)</f>
        <v>197</v>
      </c>
      <c r="F64" s="304">
        <v>147298</v>
      </c>
      <c r="G64" s="304">
        <v>761</v>
      </c>
      <c r="H64" s="304">
        <v>907782</v>
      </c>
      <c r="I64" s="304">
        <v>16</v>
      </c>
      <c r="J64" s="304">
        <v>18</v>
      </c>
      <c r="K64" s="315">
        <f>SUM(I64:J64)</f>
        <v>34</v>
      </c>
      <c r="L64" s="304">
        <v>5</v>
      </c>
      <c r="M64" s="304">
        <v>7</v>
      </c>
      <c r="N64" s="315">
        <f t="shared" si="5"/>
        <v>12</v>
      </c>
      <c r="O64" s="315">
        <f t="shared" si="1"/>
        <v>46</v>
      </c>
    </row>
    <row r="65" spans="1:15" ht="12.75" customHeight="1">
      <c r="A65" s="112">
        <v>56</v>
      </c>
      <c r="B65" s="299" t="s">
        <v>139</v>
      </c>
      <c r="C65" s="312">
        <v>1195</v>
      </c>
      <c r="D65" s="312">
        <v>67</v>
      </c>
      <c r="E65" s="312">
        <v>1262</v>
      </c>
      <c r="F65" s="312">
        <v>730959</v>
      </c>
      <c r="G65" s="312">
        <v>7541</v>
      </c>
      <c r="H65" s="312">
        <v>2004922</v>
      </c>
      <c r="I65" s="312">
        <v>48</v>
      </c>
      <c r="J65" s="312">
        <v>35</v>
      </c>
      <c r="K65" s="312">
        <v>83</v>
      </c>
      <c r="L65" s="312">
        <v>1</v>
      </c>
      <c r="M65" s="312">
        <v>8</v>
      </c>
      <c r="N65" s="312">
        <v>9</v>
      </c>
      <c r="O65" s="215">
        <v>92</v>
      </c>
    </row>
    <row r="66" spans="1:15" ht="12.75" customHeight="1">
      <c r="A66" s="112">
        <v>57</v>
      </c>
      <c r="B66" s="299" t="s">
        <v>90</v>
      </c>
      <c r="C66" s="318">
        <v>4918</v>
      </c>
      <c r="D66" s="195">
        <v>12</v>
      </c>
      <c r="E66" s="315">
        <f>SUM(C66:D66)</f>
        <v>4930</v>
      </c>
      <c r="F66" s="195">
        <v>284215</v>
      </c>
      <c r="G66" s="195">
        <v>4273</v>
      </c>
      <c r="H66" s="195">
        <v>1161268</v>
      </c>
      <c r="I66" s="195">
        <v>3</v>
      </c>
      <c r="J66" s="195">
        <v>6</v>
      </c>
      <c r="K66" s="315">
        <f>SUM(I66:J66)</f>
        <v>9</v>
      </c>
      <c r="L66" s="195">
        <v>0</v>
      </c>
      <c r="M66" s="195">
        <v>0</v>
      </c>
      <c r="N66" s="315">
        <f>SUM(L66:M66)</f>
        <v>0</v>
      </c>
      <c r="O66" s="315">
        <f>K66+N66</f>
        <v>9</v>
      </c>
    </row>
    <row r="67" spans="1:15" ht="12.75" customHeight="1">
      <c r="A67" s="112">
        <v>58</v>
      </c>
      <c r="B67" s="299" t="s">
        <v>92</v>
      </c>
      <c r="C67" s="304">
        <v>1690</v>
      </c>
      <c r="D67" s="304">
        <v>3</v>
      </c>
      <c r="E67" s="315">
        <f>SUM(C67:D67)</f>
        <v>1693</v>
      </c>
      <c r="F67" s="304">
        <v>133745</v>
      </c>
      <c r="G67" s="304">
        <v>1088868</v>
      </c>
      <c r="H67" s="304">
        <v>0</v>
      </c>
      <c r="I67" s="304">
        <v>0</v>
      </c>
      <c r="J67" s="304">
        <v>42</v>
      </c>
      <c r="K67" s="315">
        <v>0</v>
      </c>
      <c r="L67" s="304">
        <v>0</v>
      </c>
      <c r="M67" s="304">
        <v>0</v>
      </c>
      <c r="N67" s="315">
        <v>42</v>
      </c>
      <c r="O67" s="315">
        <f>K67+N67</f>
        <v>42</v>
      </c>
    </row>
    <row r="68" spans="1:15" ht="12.75" customHeight="1">
      <c r="A68" s="112">
        <v>59</v>
      </c>
      <c r="B68" s="299" t="s">
        <v>140</v>
      </c>
      <c r="C68" s="194"/>
      <c r="D68" s="194"/>
      <c r="E68" s="315"/>
      <c r="F68" s="194"/>
      <c r="G68" s="194"/>
      <c r="H68" s="194"/>
      <c r="I68" s="194"/>
      <c r="J68" s="194"/>
      <c r="K68" s="315"/>
      <c r="L68" s="194"/>
      <c r="M68" s="194"/>
      <c r="N68" s="315"/>
      <c r="O68" s="315"/>
    </row>
    <row r="69" spans="1:15" ht="12.75" customHeight="1">
      <c r="A69" s="112">
        <v>60</v>
      </c>
      <c r="B69" s="299" t="s">
        <v>94</v>
      </c>
      <c r="C69" s="315">
        <v>116</v>
      </c>
      <c r="D69" s="315">
        <v>28</v>
      </c>
      <c r="E69" s="315">
        <v>144</v>
      </c>
      <c r="F69" s="315">
        <v>575400</v>
      </c>
      <c r="G69" s="315">
        <v>1672</v>
      </c>
      <c r="H69" s="315">
        <v>1951096</v>
      </c>
      <c r="I69" s="315">
        <v>0</v>
      </c>
      <c r="J69" s="315">
        <v>0</v>
      </c>
      <c r="K69" s="315">
        <v>0</v>
      </c>
      <c r="L69" s="315">
        <v>18</v>
      </c>
      <c r="M69" s="315">
        <v>79</v>
      </c>
      <c r="N69" s="315">
        <v>97</v>
      </c>
      <c r="O69" s="315">
        <v>97</v>
      </c>
    </row>
    <row r="70" spans="1:15" ht="12.75" customHeight="1">
      <c r="A70" s="112">
        <v>61</v>
      </c>
      <c r="B70" s="299" t="s">
        <v>95</v>
      </c>
      <c r="C70" s="193"/>
      <c r="D70" s="211"/>
      <c r="E70" s="315">
        <f>SUM(C70:D70)</f>
        <v>0</v>
      </c>
      <c r="F70" s="193">
        <v>541149</v>
      </c>
      <c r="G70" s="193">
        <v>2213</v>
      </c>
      <c r="H70" s="193"/>
      <c r="I70" s="211"/>
      <c r="J70" s="211"/>
      <c r="K70" s="315">
        <f>SUM(I70:J70)</f>
        <v>0</v>
      </c>
      <c r="L70" s="211"/>
      <c r="M70" s="211"/>
      <c r="N70" s="315">
        <f>SUM(L70:M70)</f>
        <v>0</v>
      </c>
      <c r="O70" s="315">
        <f>K70+N70</f>
        <v>0</v>
      </c>
    </row>
    <row r="71" spans="1:15" ht="12.75" customHeight="1">
      <c r="A71" s="112">
        <v>62</v>
      </c>
      <c r="B71" s="299" t="s">
        <v>96</v>
      </c>
      <c r="C71" s="304"/>
      <c r="D71" s="304"/>
      <c r="E71" s="315"/>
      <c r="F71" s="304"/>
      <c r="G71" s="304"/>
      <c r="H71" s="304"/>
      <c r="I71" s="304"/>
      <c r="J71" s="304"/>
      <c r="K71" s="315"/>
      <c r="L71" s="304"/>
      <c r="M71" s="304"/>
      <c r="N71" s="315"/>
      <c r="O71" s="315"/>
    </row>
    <row r="72" spans="1:15" ht="12.75" customHeight="1">
      <c r="A72" s="112">
        <v>63</v>
      </c>
      <c r="B72" s="299" t="s">
        <v>97</v>
      </c>
      <c r="C72" s="304">
        <v>42</v>
      </c>
      <c r="D72" s="304">
        <v>117</v>
      </c>
      <c r="E72" s="315">
        <v>159</v>
      </c>
      <c r="F72" s="304">
        <v>109920</v>
      </c>
      <c r="G72" s="304">
        <v>2113</v>
      </c>
      <c r="H72" s="304">
        <v>569913</v>
      </c>
      <c r="I72" s="304">
        <v>21</v>
      </c>
      <c r="J72" s="304">
        <v>20</v>
      </c>
      <c r="K72" s="315">
        <v>41</v>
      </c>
      <c r="L72" s="304">
        <v>9</v>
      </c>
      <c r="M72" s="304">
        <v>10</v>
      </c>
      <c r="N72" s="315">
        <f>SUM(L72:M72)</f>
        <v>19</v>
      </c>
      <c r="O72" s="315">
        <f>K72+N72</f>
        <v>60</v>
      </c>
    </row>
    <row r="73" spans="1:15" ht="12.75" customHeight="1" thickBot="1">
      <c r="A73" s="412" t="s">
        <v>161</v>
      </c>
      <c r="B73" s="413"/>
      <c r="C73" s="218"/>
      <c r="D73" s="218"/>
      <c r="E73" s="315">
        <f>SUM(C73:D73)</f>
        <v>0</v>
      </c>
      <c r="F73" s="218"/>
      <c r="G73" s="218"/>
      <c r="H73" s="218"/>
      <c r="I73" s="218"/>
      <c r="J73" s="218"/>
      <c r="K73" s="315">
        <f>SUM(I73:J73)</f>
        <v>0</v>
      </c>
      <c r="L73" s="218"/>
      <c r="M73" s="218"/>
      <c r="N73" s="315">
        <f>SUM(L73:M73)</f>
        <v>0</v>
      </c>
      <c r="O73" s="315">
        <f>K73+N73</f>
        <v>0</v>
      </c>
    </row>
    <row r="75" spans="2:13" ht="19.5">
      <c r="B75" s="79" t="s">
        <v>99</v>
      </c>
      <c r="D75" s="80"/>
      <c r="E75" s="81"/>
      <c r="F75" s="81"/>
      <c r="G75" s="81"/>
      <c r="H75" s="81"/>
      <c r="I75" s="81"/>
      <c r="J75" s="85"/>
      <c r="K75" s="85"/>
      <c r="L75" s="80"/>
      <c r="M75" s="12"/>
    </row>
    <row r="76" spans="2:14" ht="18.75">
      <c r="B76" s="366" t="s">
        <v>100</v>
      </c>
      <c r="C76" s="366"/>
      <c r="D76" s="366"/>
      <c r="E76" s="366"/>
      <c r="F76" s="366"/>
      <c r="G76" s="366"/>
      <c r="H76" s="366"/>
      <c r="I76" s="366"/>
      <c r="J76" s="366"/>
      <c r="K76" s="366"/>
      <c r="L76" s="366"/>
      <c r="M76" s="366"/>
      <c r="N76" s="366"/>
    </row>
    <row r="77" spans="2:14" ht="18.75">
      <c r="B77" s="366" t="s">
        <v>101</v>
      </c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</row>
  </sheetData>
  <sheetProtection/>
  <mergeCells count="30">
    <mergeCell ref="A73:B73"/>
    <mergeCell ref="A4:O4"/>
    <mergeCell ref="A2:O2"/>
    <mergeCell ref="A3:O3"/>
    <mergeCell ref="L7:L8"/>
    <mergeCell ref="M7:M8"/>
    <mergeCell ref="L6:N6"/>
    <mergeCell ref="O6:O8"/>
    <mergeCell ref="N7:N8"/>
    <mergeCell ref="F11:G11"/>
    <mergeCell ref="A1:D1"/>
    <mergeCell ref="I7:I8"/>
    <mergeCell ref="J7:J8"/>
    <mergeCell ref="K7:K8"/>
    <mergeCell ref="I6:K6"/>
    <mergeCell ref="C7:C8"/>
    <mergeCell ref="D7:D8"/>
    <mergeCell ref="E7:E8"/>
    <mergeCell ref="F7:F8"/>
    <mergeCell ref="G7:G8"/>
    <mergeCell ref="B77:N77"/>
    <mergeCell ref="A5:A9"/>
    <mergeCell ref="B5:B9"/>
    <mergeCell ref="C5:E5"/>
    <mergeCell ref="F5:H5"/>
    <mergeCell ref="I5:O5"/>
    <mergeCell ref="C6:E6"/>
    <mergeCell ref="B76:N76"/>
    <mergeCell ref="F6:G6"/>
    <mergeCell ref="H6:H8"/>
  </mergeCells>
  <printOptions/>
  <pageMargins left="0.5" right="0.5" top="1" bottom="0.5" header="0" footer="0"/>
  <pageSetup horizontalDpi="600" verticalDpi="600" orientation="landscape" r:id="rId1"/>
  <ignoredErrors>
    <ignoredError sqref="C9:D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"/>
  <sheetViews>
    <sheetView zoomScale="75" zoomScaleNormal="75" zoomScalePageLayoutView="0" workbookViewId="0" topLeftCell="A1">
      <selection activeCell="H7" sqref="H7:K7"/>
    </sheetView>
  </sheetViews>
  <sheetFormatPr defaultColWidth="9.140625" defaultRowHeight="12.75"/>
  <cols>
    <col min="1" max="1" width="4.421875" style="0" customWidth="1"/>
    <col min="2" max="2" width="15.7109375" style="92" customWidth="1"/>
    <col min="3" max="3" width="13.8515625" style="0" customWidth="1"/>
    <col min="4" max="4" width="13.00390625" style="0" customWidth="1"/>
    <col min="5" max="5" width="14.28125" style="0" customWidth="1"/>
    <col min="6" max="6" width="16.00390625" style="0" customWidth="1"/>
    <col min="7" max="7" width="14.8515625" style="0" customWidth="1"/>
    <col min="8" max="8" width="10.00390625" style="0" customWidth="1"/>
    <col min="9" max="9" width="9.7109375" style="0" customWidth="1"/>
    <col min="10" max="10" width="8.57421875" style="0" customWidth="1"/>
    <col min="11" max="11" width="14.140625" style="0" customWidth="1"/>
    <col min="12" max="12" width="20.421875" style="0" customWidth="1"/>
    <col min="13" max="13" width="16.7109375" style="0" customWidth="1"/>
    <col min="14" max="14" width="16.8515625" style="0" customWidth="1"/>
    <col min="15" max="15" width="16.00390625" style="0" customWidth="1"/>
    <col min="16" max="16" width="13.7109375" style="0" customWidth="1"/>
    <col min="17" max="17" width="19.140625" style="0" customWidth="1"/>
  </cols>
  <sheetData>
    <row r="1" spans="1:17" ht="51.75" customHeight="1">
      <c r="A1" s="422" t="s">
        <v>231</v>
      </c>
      <c r="B1" s="422"/>
      <c r="C1" s="422"/>
      <c r="D1" s="12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8.75">
      <c r="A2" s="423" t="s">
        <v>184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</row>
    <row r="3" spans="1:17" ht="18.75">
      <c r="A3" s="424" t="s">
        <v>423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</row>
    <row r="4" spans="1:17" ht="18.75">
      <c r="A4" s="425" t="s">
        <v>420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</row>
    <row r="5" spans="1:17" ht="18">
      <c r="A5" s="127"/>
      <c r="B5" s="128"/>
      <c r="C5" s="128"/>
      <c r="D5" s="128"/>
      <c r="E5" s="128"/>
      <c r="F5" s="128"/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18">
      <c r="A6" s="419" t="s">
        <v>1</v>
      </c>
      <c r="B6" s="420" t="s">
        <v>2</v>
      </c>
      <c r="C6" s="421" t="s">
        <v>185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17" ht="62.25" customHeight="1">
      <c r="A7" s="419"/>
      <c r="B7" s="420"/>
      <c r="C7" s="420" t="s">
        <v>186</v>
      </c>
      <c r="D7" s="420"/>
      <c r="E7" s="420"/>
      <c r="F7" s="417" t="s">
        <v>232</v>
      </c>
      <c r="G7" s="417"/>
      <c r="H7" s="417" t="s">
        <v>187</v>
      </c>
      <c r="I7" s="417"/>
      <c r="J7" s="417"/>
      <c r="K7" s="417"/>
      <c r="L7" s="417" t="s">
        <v>246</v>
      </c>
      <c r="M7" s="417"/>
      <c r="N7" s="417"/>
      <c r="O7" s="417" t="s">
        <v>247</v>
      </c>
      <c r="P7" s="417"/>
      <c r="Q7" s="417"/>
    </row>
    <row r="8" spans="1:17" s="113" customFormat="1" ht="80.25" customHeight="1">
      <c r="A8" s="419"/>
      <c r="B8" s="420"/>
      <c r="C8" s="131" t="s">
        <v>188</v>
      </c>
      <c r="D8" s="131" t="s">
        <v>189</v>
      </c>
      <c r="E8" s="132" t="s">
        <v>14</v>
      </c>
      <c r="F8" s="133" t="s">
        <v>238</v>
      </c>
      <c r="G8" s="133" t="s">
        <v>239</v>
      </c>
      <c r="H8" s="133" t="s">
        <v>190</v>
      </c>
      <c r="I8" s="133" t="s">
        <v>191</v>
      </c>
      <c r="J8" s="133" t="s">
        <v>192</v>
      </c>
      <c r="K8" s="132" t="s">
        <v>14</v>
      </c>
      <c r="L8" s="133" t="s">
        <v>193</v>
      </c>
      <c r="M8" s="133" t="s">
        <v>189</v>
      </c>
      <c r="N8" s="132" t="s">
        <v>14</v>
      </c>
      <c r="O8" s="133" t="s">
        <v>193</v>
      </c>
      <c r="P8" s="133" t="s">
        <v>189</v>
      </c>
      <c r="Q8" s="132" t="s">
        <v>14</v>
      </c>
    </row>
    <row r="9" spans="1:17" ht="36">
      <c r="A9" s="419"/>
      <c r="B9" s="420"/>
      <c r="C9" s="134">
        <v>15</v>
      </c>
      <c r="D9" s="135">
        <v>16</v>
      </c>
      <c r="E9" s="135" t="s">
        <v>194</v>
      </c>
      <c r="F9" s="135">
        <v>18</v>
      </c>
      <c r="G9" s="135">
        <v>19</v>
      </c>
      <c r="H9" s="135">
        <v>20</v>
      </c>
      <c r="I9" s="135">
        <v>21</v>
      </c>
      <c r="J9" s="135">
        <v>22</v>
      </c>
      <c r="K9" s="135" t="s">
        <v>195</v>
      </c>
      <c r="L9" s="135">
        <v>24</v>
      </c>
      <c r="M9" s="135">
        <v>25</v>
      </c>
      <c r="N9" s="135" t="s">
        <v>196</v>
      </c>
      <c r="O9" s="130" t="s">
        <v>197</v>
      </c>
      <c r="P9" s="130" t="s">
        <v>198</v>
      </c>
      <c r="Q9" s="130" t="s">
        <v>199</v>
      </c>
    </row>
    <row r="10" spans="1:17" ht="18.75">
      <c r="A10" s="136">
        <v>1</v>
      </c>
      <c r="B10" s="137" t="s">
        <v>35</v>
      </c>
      <c r="C10" s="197">
        <v>57</v>
      </c>
      <c r="D10" s="248">
        <v>0</v>
      </c>
      <c r="E10" s="197">
        <v>57</v>
      </c>
      <c r="F10" s="197">
        <v>47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81">
        <v>384927272</v>
      </c>
      <c r="M10" s="248">
        <v>0</v>
      </c>
      <c r="N10" s="281">
        <f>L10</f>
        <v>384927272</v>
      </c>
      <c r="O10" s="325">
        <v>51810971</v>
      </c>
      <c r="P10" s="326" t="s">
        <v>242</v>
      </c>
      <c r="Q10" s="325">
        <f>O10</f>
        <v>51810971</v>
      </c>
    </row>
    <row r="11" spans="1:17" ht="18.75">
      <c r="A11" s="139">
        <v>2</v>
      </c>
      <c r="B11" s="137" t="s">
        <v>36</v>
      </c>
      <c r="C11" s="281" t="s">
        <v>368</v>
      </c>
      <c r="D11" s="281" t="s">
        <v>242</v>
      </c>
      <c r="E11" s="281" t="s">
        <v>368</v>
      </c>
      <c r="F11" s="281" t="s">
        <v>369</v>
      </c>
      <c r="G11" s="281" t="s">
        <v>242</v>
      </c>
      <c r="H11" s="281"/>
      <c r="I11" s="281"/>
      <c r="J11" s="281"/>
      <c r="K11" s="281"/>
      <c r="L11" s="281"/>
      <c r="M11" s="281"/>
      <c r="N11" s="197"/>
      <c r="O11" s="197"/>
      <c r="P11" s="281"/>
      <c r="Q11" s="197"/>
    </row>
    <row r="12" spans="1:17" ht="18.75">
      <c r="A12" s="136">
        <v>3</v>
      </c>
      <c r="B12" s="137" t="s">
        <v>37</v>
      </c>
      <c r="C12" s="319"/>
      <c r="D12" s="319"/>
      <c r="E12" s="319"/>
      <c r="F12" s="319"/>
      <c r="G12" s="240"/>
      <c r="H12" s="319"/>
      <c r="I12" s="319"/>
      <c r="J12" s="319"/>
      <c r="K12" s="319"/>
      <c r="L12" s="319"/>
      <c r="M12" s="319"/>
      <c r="N12" s="319"/>
      <c r="O12" s="319"/>
      <c r="P12" s="319"/>
      <c r="Q12" s="319"/>
    </row>
    <row r="13" spans="1:17" ht="18.75">
      <c r="A13" s="136">
        <v>4</v>
      </c>
      <c r="B13" s="137" t="s">
        <v>38</v>
      </c>
      <c r="C13" s="221"/>
      <c r="D13" s="221"/>
      <c r="E13" s="221"/>
      <c r="F13" s="221"/>
      <c r="G13" s="221"/>
      <c r="H13" s="221">
        <v>35</v>
      </c>
      <c r="I13" s="221">
        <v>32</v>
      </c>
      <c r="J13" s="221">
        <v>3</v>
      </c>
      <c r="K13" s="221">
        <v>70</v>
      </c>
      <c r="L13" s="229"/>
      <c r="M13" s="229"/>
      <c r="N13" s="283">
        <v>38000</v>
      </c>
      <c r="O13" s="319"/>
      <c r="P13" s="319"/>
      <c r="Q13" s="283">
        <v>3800</v>
      </c>
    </row>
    <row r="14" spans="1:17" ht="18.75">
      <c r="A14" s="136">
        <v>5</v>
      </c>
      <c r="B14" s="137" t="s">
        <v>39</v>
      </c>
      <c r="C14" s="319">
        <v>9</v>
      </c>
      <c r="D14" s="319"/>
      <c r="E14" s="319">
        <v>9</v>
      </c>
      <c r="F14" s="319">
        <v>23</v>
      </c>
      <c r="G14" s="240"/>
      <c r="H14" s="319">
        <v>841</v>
      </c>
      <c r="I14" s="319">
        <v>2340</v>
      </c>
      <c r="J14" s="319">
        <v>67</v>
      </c>
      <c r="K14" s="319">
        <v>3248</v>
      </c>
      <c r="L14" s="319">
        <v>615473</v>
      </c>
      <c r="M14" s="319"/>
      <c r="N14" s="319"/>
      <c r="O14" s="319">
        <v>56275</v>
      </c>
      <c r="P14" s="319"/>
      <c r="Q14" s="319"/>
    </row>
    <row r="15" spans="1:17" ht="18.75">
      <c r="A15" s="136">
        <v>6</v>
      </c>
      <c r="B15" s="137" t="s">
        <v>40</v>
      </c>
      <c r="C15" s="319"/>
      <c r="D15" s="319"/>
      <c r="E15" s="319"/>
      <c r="F15" s="319"/>
      <c r="G15" s="240"/>
      <c r="H15" s="319"/>
      <c r="I15" s="319"/>
      <c r="J15" s="319"/>
      <c r="K15" s="319"/>
      <c r="L15" s="319"/>
      <c r="M15" s="319"/>
      <c r="N15" s="319"/>
      <c r="O15" s="319"/>
      <c r="P15" s="319"/>
      <c r="Q15" s="319"/>
    </row>
    <row r="16" spans="1:17" ht="18.75">
      <c r="A16" s="136">
        <v>7</v>
      </c>
      <c r="B16" s="137" t="s">
        <v>41</v>
      </c>
      <c r="C16" s="281">
        <v>18</v>
      </c>
      <c r="D16" s="281" t="s">
        <v>242</v>
      </c>
      <c r="E16" s="281">
        <v>18</v>
      </c>
      <c r="F16" s="199">
        <v>29</v>
      </c>
      <c r="G16" s="281" t="s">
        <v>242</v>
      </c>
      <c r="H16" s="199">
        <v>400</v>
      </c>
      <c r="I16" s="199">
        <v>679</v>
      </c>
      <c r="J16" s="220" t="s">
        <v>242</v>
      </c>
      <c r="K16" s="202">
        <v>1079</v>
      </c>
      <c r="L16" s="281">
        <v>392094</v>
      </c>
      <c r="M16" s="281" t="s">
        <v>242</v>
      </c>
      <c r="N16" s="281">
        <v>392094</v>
      </c>
      <c r="O16" s="202">
        <v>22729</v>
      </c>
      <c r="P16" s="281" t="s">
        <v>242</v>
      </c>
      <c r="Q16" s="202">
        <v>22729</v>
      </c>
    </row>
    <row r="17" spans="1:17" ht="18.75">
      <c r="A17" s="136">
        <v>8</v>
      </c>
      <c r="B17" s="137" t="s">
        <v>42</v>
      </c>
      <c r="C17" s="200">
        <v>21</v>
      </c>
      <c r="D17" s="200">
        <v>0</v>
      </c>
      <c r="E17" s="200">
        <f>C17+D17</f>
        <v>21</v>
      </c>
      <c r="F17" s="200">
        <v>42</v>
      </c>
      <c r="G17" s="200">
        <v>0</v>
      </c>
      <c r="H17" s="200"/>
      <c r="I17" s="200"/>
      <c r="J17" s="200"/>
      <c r="K17" s="200">
        <f>H17+I17+J17</f>
        <v>0</v>
      </c>
      <c r="L17" s="200"/>
      <c r="M17" s="200"/>
      <c r="N17" s="200">
        <f>L17+M17</f>
        <v>0</v>
      </c>
      <c r="O17" s="200"/>
      <c r="P17" s="200"/>
      <c r="Q17" s="200">
        <f>O17+P17</f>
        <v>0</v>
      </c>
    </row>
    <row r="18" spans="1:17" ht="18.75">
      <c r="A18" s="136">
        <v>9</v>
      </c>
      <c r="B18" s="137" t="s">
        <v>43</v>
      </c>
      <c r="C18" s="319">
        <v>21</v>
      </c>
      <c r="D18" s="319">
        <v>0</v>
      </c>
      <c r="E18" s="319">
        <v>21</v>
      </c>
      <c r="F18" s="319">
        <v>50</v>
      </c>
      <c r="G18" s="240">
        <v>0</v>
      </c>
      <c r="H18" s="319">
        <v>235</v>
      </c>
      <c r="I18" s="319">
        <v>550</v>
      </c>
      <c r="J18" s="319">
        <v>0</v>
      </c>
      <c r="K18" s="319">
        <v>785</v>
      </c>
      <c r="L18" s="319">
        <v>285</v>
      </c>
      <c r="M18" s="319">
        <v>295550</v>
      </c>
      <c r="N18" s="319">
        <v>0</v>
      </c>
      <c r="O18" s="319">
        <v>62555</v>
      </c>
      <c r="P18" s="319">
        <v>0</v>
      </c>
      <c r="Q18" s="319"/>
    </row>
    <row r="19" spans="1:17" ht="18.75">
      <c r="A19" s="136">
        <v>10</v>
      </c>
      <c r="B19" s="137" t="s">
        <v>44</v>
      </c>
      <c r="C19" s="319"/>
      <c r="D19" s="319"/>
      <c r="E19" s="319"/>
      <c r="F19" s="319"/>
      <c r="G19" s="240"/>
      <c r="H19" s="319"/>
      <c r="I19" s="319"/>
      <c r="J19" s="319"/>
      <c r="K19" s="319"/>
      <c r="L19" s="319"/>
      <c r="M19" s="319"/>
      <c r="N19" s="319"/>
      <c r="O19" s="319"/>
      <c r="P19" s="319"/>
      <c r="Q19" s="319"/>
    </row>
    <row r="20" spans="1:17" ht="18.75">
      <c r="A20" s="136">
        <v>11</v>
      </c>
      <c r="B20" s="137" t="s">
        <v>45</v>
      </c>
      <c r="C20" s="319"/>
      <c r="D20" s="319"/>
      <c r="E20" s="319"/>
      <c r="F20" s="319"/>
      <c r="G20" s="240"/>
      <c r="H20" s="319"/>
      <c r="I20" s="319"/>
      <c r="J20" s="319"/>
      <c r="K20" s="319"/>
      <c r="L20" s="319"/>
      <c r="M20" s="319"/>
      <c r="N20" s="319"/>
      <c r="O20" s="319"/>
      <c r="P20" s="319"/>
      <c r="Q20" s="319"/>
    </row>
    <row r="21" spans="1:17" ht="18.75">
      <c r="A21" s="136">
        <v>12</v>
      </c>
      <c r="B21" s="137" t="s">
        <v>46</v>
      </c>
      <c r="C21" s="197">
        <v>14</v>
      </c>
      <c r="D21" s="197"/>
      <c r="E21" s="197">
        <f>SUM(C21:D21)</f>
        <v>14</v>
      </c>
      <c r="F21" s="197">
        <v>25</v>
      </c>
      <c r="G21" s="197"/>
      <c r="H21" s="197">
        <v>390</v>
      </c>
      <c r="I21" s="197">
        <v>780</v>
      </c>
      <c r="J21" s="197">
        <v>4</v>
      </c>
      <c r="K21" s="197">
        <f>SUM(H21:J21)</f>
        <v>1174</v>
      </c>
      <c r="L21" s="197">
        <v>800000</v>
      </c>
      <c r="M21" s="197"/>
      <c r="N21" s="197">
        <f>SUM(L21:M21)</f>
        <v>800000</v>
      </c>
      <c r="O21" s="197">
        <v>70000</v>
      </c>
      <c r="P21" s="197"/>
      <c r="Q21" s="197">
        <f>SUM(O21:P21)</f>
        <v>70000</v>
      </c>
    </row>
    <row r="22" spans="1:17" ht="18.75">
      <c r="A22" s="136">
        <v>13</v>
      </c>
      <c r="B22" s="137" t="s">
        <v>47</v>
      </c>
      <c r="C22" s="319">
        <v>2</v>
      </c>
      <c r="D22" s="319">
        <v>0</v>
      </c>
      <c r="E22" s="319">
        <v>2</v>
      </c>
      <c r="F22" s="319">
        <v>5</v>
      </c>
      <c r="G22" s="240">
        <v>0</v>
      </c>
      <c r="H22" s="319">
        <v>87</v>
      </c>
      <c r="I22" s="319">
        <v>24</v>
      </c>
      <c r="J22" s="319">
        <v>42</v>
      </c>
      <c r="K22" s="319">
        <v>153</v>
      </c>
      <c r="L22" s="319">
        <v>73650</v>
      </c>
      <c r="M22" s="319">
        <v>0</v>
      </c>
      <c r="N22" s="319">
        <v>73650</v>
      </c>
      <c r="O22" s="319">
        <v>5617</v>
      </c>
      <c r="P22" s="319">
        <v>0</v>
      </c>
      <c r="Q22" s="319">
        <v>5617</v>
      </c>
    </row>
    <row r="23" spans="1:17" ht="18.75">
      <c r="A23" s="136">
        <v>14</v>
      </c>
      <c r="B23" s="137" t="s">
        <v>48</v>
      </c>
      <c r="C23" s="319"/>
      <c r="D23" s="319"/>
      <c r="E23" s="319"/>
      <c r="F23" s="319"/>
      <c r="G23" s="240"/>
      <c r="H23" s="319"/>
      <c r="I23" s="319"/>
      <c r="J23" s="319"/>
      <c r="K23" s="319"/>
      <c r="L23" s="319"/>
      <c r="M23" s="319"/>
      <c r="N23" s="319"/>
      <c r="O23" s="319"/>
      <c r="P23" s="319"/>
      <c r="Q23" s="319"/>
    </row>
    <row r="24" spans="1:17" ht="18.75">
      <c r="A24" s="136">
        <v>15</v>
      </c>
      <c r="B24" s="137" t="s">
        <v>49</v>
      </c>
      <c r="C24" s="202">
        <v>36</v>
      </c>
      <c r="D24" s="202">
        <v>1</v>
      </c>
      <c r="E24" s="202">
        <v>37</v>
      </c>
      <c r="F24" s="202">
        <v>82</v>
      </c>
      <c r="G24" s="202">
        <v>1</v>
      </c>
      <c r="H24" s="202">
        <v>349</v>
      </c>
      <c r="I24" s="202">
        <v>595</v>
      </c>
      <c r="J24" s="202">
        <v>105</v>
      </c>
      <c r="K24" s="202">
        <f>J24+I24+H24</f>
        <v>1049</v>
      </c>
      <c r="L24" s="202">
        <v>1898888</v>
      </c>
      <c r="M24" s="202">
        <v>0</v>
      </c>
      <c r="N24" s="202">
        <f>L24+M24</f>
        <v>1898888</v>
      </c>
      <c r="O24" s="202">
        <v>108638</v>
      </c>
      <c r="P24" s="202">
        <v>0</v>
      </c>
      <c r="Q24" s="247">
        <f>P24+O24</f>
        <v>108638</v>
      </c>
    </row>
    <row r="25" spans="1:17" ht="18.75">
      <c r="A25" s="136">
        <v>16</v>
      </c>
      <c r="B25" s="137" t="s">
        <v>50</v>
      </c>
      <c r="C25" s="319">
        <v>15</v>
      </c>
      <c r="D25" s="319">
        <v>0</v>
      </c>
      <c r="E25" s="229">
        <v>15</v>
      </c>
      <c r="F25" s="319">
        <v>23</v>
      </c>
      <c r="G25" s="319">
        <v>0</v>
      </c>
      <c r="H25" s="319">
        <v>544</v>
      </c>
      <c r="I25" s="319">
        <v>950</v>
      </c>
      <c r="J25" s="319">
        <v>905</v>
      </c>
      <c r="K25" s="319">
        <v>2399</v>
      </c>
      <c r="L25" s="319">
        <v>624710</v>
      </c>
      <c r="M25" s="319">
        <v>0</v>
      </c>
      <c r="N25" s="319"/>
      <c r="O25" s="319">
        <v>28758</v>
      </c>
      <c r="P25" s="319">
        <v>0</v>
      </c>
      <c r="Q25" s="319"/>
    </row>
    <row r="26" spans="1:17" ht="18.75">
      <c r="A26" s="136">
        <v>17</v>
      </c>
      <c r="B26" s="137" t="s">
        <v>51</v>
      </c>
      <c r="C26" s="229">
        <v>7</v>
      </c>
      <c r="D26" s="229">
        <v>0</v>
      </c>
      <c r="E26" s="229">
        <v>7</v>
      </c>
      <c r="F26" s="229">
        <v>7</v>
      </c>
      <c r="G26" s="229">
        <v>0</v>
      </c>
      <c r="H26" s="229">
        <v>292</v>
      </c>
      <c r="I26" s="229">
        <v>1500</v>
      </c>
      <c r="J26" s="229">
        <v>0</v>
      </c>
      <c r="K26" s="229">
        <v>1.792</v>
      </c>
      <c r="L26" s="229"/>
      <c r="M26" s="229"/>
      <c r="N26" s="229"/>
      <c r="O26" s="229"/>
      <c r="P26" s="229"/>
      <c r="Q26" s="229"/>
    </row>
    <row r="27" spans="1:17" ht="18.75">
      <c r="A27" s="136">
        <v>18</v>
      </c>
      <c r="B27" s="137" t="s">
        <v>52</v>
      </c>
      <c r="C27" s="199">
        <v>4</v>
      </c>
      <c r="D27" s="199">
        <v>0</v>
      </c>
      <c r="E27" s="199">
        <v>4</v>
      </c>
      <c r="F27" s="199">
        <v>7</v>
      </c>
      <c r="G27" s="248"/>
      <c r="H27" s="199">
        <v>32</v>
      </c>
      <c r="I27" s="199">
        <v>24</v>
      </c>
      <c r="J27" s="199">
        <v>33</v>
      </c>
      <c r="K27" s="199">
        <f>SUM(H27:J27)</f>
        <v>89</v>
      </c>
      <c r="L27" s="197">
        <v>6520000</v>
      </c>
      <c r="M27" s="200">
        <v>0</v>
      </c>
      <c r="N27" s="197">
        <f>L27</f>
        <v>6520000</v>
      </c>
      <c r="O27" s="199">
        <v>0</v>
      </c>
      <c r="P27" s="199">
        <v>0</v>
      </c>
      <c r="Q27" s="199">
        <v>0</v>
      </c>
    </row>
    <row r="28" spans="1:17" ht="18.75">
      <c r="A28" s="136">
        <v>19</v>
      </c>
      <c r="B28" s="137" t="s">
        <v>53</v>
      </c>
      <c r="C28" s="197">
        <v>77</v>
      </c>
      <c r="D28" s="197"/>
      <c r="E28" s="197"/>
      <c r="F28" s="197">
        <v>302</v>
      </c>
      <c r="G28" s="197"/>
      <c r="H28" s="197">
        <v>191</v>
      </c>
      <c r="I28" s="197">
        <v>601</v>
      </c>
      <c r="J28" s="197">
        <v>57</v>
      </c>
      <c r="K28" s="197">
        <v>849</v>
      </c>
      <c r="L28" s="197">
        <v>4246802</v>
      </c>
      <c r="M28" s="197"/>
      <c r="N28" s="197">
        <v>4246802</v>
      </c>
      <c r="O28" s="197">
        <v>369238</v>
      </c>
      <c r="P28" s="197"/>
      <c r="Q28" s="197">
        <v>369238</v>
      </c>
    </row>
    <row r="29" spans="1:17" ht="18.75">
      <c r="A29" s="136">
        <v>20</v>
      </c>
      <c r="B29" s="137" t="s">
        <v>54</v>
      </c>
      <c r="C29" s="319">
        <v>16</v>
      </c>
      <c r="D29" s="319">
        <v>0</v>
      </c>
      <c r="E29" s="319">
        <v>16</v>
      </c>
      <c r="F29" s="319">
        <v>30</v>
      </c>
      <c r="G29" s="319">
        <v>0</v>
      </c>
      <c r="H29" s="319">
        <v>832</v>
      </c>
      <c r="I29" s="319">
        <v>54</v>
      </c>
      <c r="J29" s="319">
        <v>786</v>
      </c>
      <c r="K29" s="319">
        <v>1672</v>
      </c>
      <c r="L29" s="319">
        <v>980</v>
      </c>
      <c r="M29" s="319">
        <v>0</v>
      </c>
      <c r="N29" s="319">
        <v>980</v>
      </c>
      <c r="O29" s="319">
        <v>115</v>
      </c>
      <c r="P29" s="319">
        <v>0</v>
      </c>
      <c r="Q29" s="319">
        <v>115</v>
      </c>
    </row>
    <row r="30" spans="1:17" ht="18.75">
      <c r="A30" s="140">
        <v>21</v>
      </c>
      <c r="B30" s="141" t="s">
        <v>55</v>
      </c>
      <c r="C30" s="295">
        <v>4</v>
      </c>
      <c r="D30" s="295">
        <v>0</v>
      </c>
      <c r="E30" s="295">
        <f>SUM(C30:D30)</f>
        <v>4</v>
      </c>
      <c r="F30" s="295">
        <v>15</v>
      </c>
      <c r="G30" s="295">
        <v>0</v>
      </c>
      <c r="H30" s="295">
        <v>185</v>
      </c>
      <c r="I30" s="295">
        <v>74</v>
      </c>
      <c r="J30" s="295">
        <v>120</v>
      </c>
      <c r="K30" s="295">
        <f>SUM(H30:J30)</f>
        <v>379</v>
      </c>
      <c r="L30" s="295">
        <v>107200</v>
      </c>
      <c r="M30" s="295">
        <v>0</v>
      </c>
      <c r="N30" s="295">
        <f>SUM(L30:M30)</f>
        <v>107200</v>
      </c>
      <c r="O30" s="295">
        <v>5037</v>
      </c>
      <c r="P30" s="295">
        <v>0</v>
      </c>
      <c r="Q30" s="295">
        <f>SUM(O30:P30)</f>
        <v>5037</v>
      </c>
    </row>
    <row r="31" spans="1:17" ht="18.75">
      <c r="A31" s="140">
        <v>22</v>
      </c>
      <c r="B31" s="141" t="s">
        <v>56</v>
      </c>
      <c r="C31" s="319">
        <v>2</v>
      </c>
      <c r="D31" s="319"/>
      <c r="E31" s="319">
        <v>2</v>
      </c>
      <c r="F31" s="319">
        <v>5</v>
      </c>
      <c r="G31" s="319"/>
      <c r="H31" s="319">
        <v>23</v>
      </c>
      <c r="I31" s="319">
        <v>6</v>
      </c>
      <c r="J31" s="319">
        <v>1</v>
      </c>
      <c r="K31" s="319">
        <v>30</v>
      </c>
      <c r="L31" s="319"/>
      <c r="M31" s="319"/>
      <c r="N31" s="319"/>
      <c r="O31" s="319"/>
      <c r="P31" s="319"/>
      <c r="Q31" s="319"/>
    </row>
    <row r="32" spans="1:17" ht="18.75">
      <c r="A32" s="136">
        <v>23</v>
      </c>
      <c r="B32" s="137" t="s">
        <v>57</v>
      </c>
      <c r="C32" s="229">
        <v>2</v>
      </c>
      <c r="D32" s="229">
        <v>0</v>
      </c>
      <c r="E32" s="229">
        <v>2</v>
      </c>
      <c r="F32" s="229">
        <v>17</v>
      </c>
      <c r="G32" s="229">
        <v>0</v>
      </c>
      <c r="H32" s="229">
        <v>65</v>
      </c>
      <c r="I32" s="229">
        <v>188</v>
      </c>
      <c r="J32" s="229">
        <v>3</v>
      </c>
      <c r="K32" s="229">
        <v>256</v>
      </c>
      <c r="L32" s="229">
        <v>30500</v>
      </c>
      <c r="M32" s="229">
        <v>0</v>
      </c>
      <c r="N32" s="229">
        <v>30500</v>
      </c>
      <c r="O32" s="319">
        <v>11250</v>
      </c>
      <c r="P32" s="319">
        <v>0</v>
      </c>
      <c r="Q32" s="319">
        <v>11250</v>
      </c>
    </row>
    <row r="33" spans="1:17" ht="18.75">
      <c r="A33" s="136">
        <v>24</v>
      </c>
      <c r="B33" s="137" t="s">
        <v>58</v>
      </c>
      <c r="C33" s="199">
        <v>561</v>
      </c>
      <c r="D33" s="199">
        <v>33</v>
      </c>
      <c r="E33" s="199">
        <f>C33+D33</f>
        <v>594</v>
      </c>
      <c r="F33" s="199">
        <v>1529</v>
      </c>
      <c r="G33" s="199">
        <v>40</v>
      </c>
      <c r="H33" s="199">
        <v>3936</v>
      </c>
      <c r="I33" s="199">
        <v>9759</v>
      </c>
      <c r="J33" s="199">
        <v>2557</v>
      </c>
      <c r="K33" s="199">
        <f>H33+I33+J33</f>
        <v>16252</v>
      </c>
      <c r="L33" s="199">
        <v>97546821</v>
      </c>
      <c r="M33" s="199">
        <v>300450000</v>
      </c>
      <c r="N33" s="199">
        <f>L33+M33</f>
        <v>397996821</v>
      </c>
      <c r="O33" s="319"/>
      <c r="P33" s="319"/>
      <c r="Q33" s="319"/>
    </row>
    <row r="34" spans="1:17" ht="18.75">
      <c r="A34" s="136">
        <v>25</v>
      </c>
      <c r="B34" s="137" t="s">
        <v>59</v>
      </c>
      <c r="C34" s="229">
        <v>5</v>
      </c>
      <c r="D34" s="229">
        <v>0</v>
      </c>
      <c r="E34" s="229">
        <v>5</v>
      </c>
      <c r="F34" s="229">
        <v>18</v>
      </c>
      <c r="G34" s="229">
        <v>0</v>
      </c>
      <c r="H34" s="229">
        <v>165</v>
      </c>
      <c r="I34" s="229">
        <v>85</v>
      </c>
      <c r="J34" s="229">
        <v>133</v>
      </c>
      <c r="K34" s="229">
        <v>383</v>
      </c>
      <c r="L34" s="229">
        <v>270000</v>
      </c>
      <c r="M34" s="229">
        <v>0</v>
      </c>
      <c r="N34" s="229">
        <v>270000</v>
      </c>
      <c r="O34" s="319">
        <v>0</v>
      </c>
      <c r="P34" s="319">
        <v>0</v>
      </c>
      <c r="Q34" s="319">
        <v>270000</v>
      </c>
    </row>
    <row r="35" spans="1:17" ht="18.75">
      <c r="A35" s="136">
        <v>26</v>
      </c>
      <c r="B35" s="137" t="s">
        <v>60</v>
      </c>
      <c r="C35" s="199">
        <v>19</v>
      </c>
      <c r="D35" s="199">
        <v>0</v>
      </c>
      <c r="E35" s="199">
        <v>19</v>
      </c>
      <c r="F35" s="199">
        <v>19</v>
      </c>
      <c r="G35" s="199">
        <v>0</v>
      </c>
      <c r="H35" s="199">
        <v>160</v>
      </c>
      <c r="I35" s="199">
        <v>182</v>
      </c>
      <c r="J35" s="199">
        <v>39</v>
      </c>
      <c r="K35" s="199">
        <f>SUM(H35:J35)</f>
        <v>381</v>
      </c>
      <c r="L35" s="199">
        <v>452521</v>
      </c>
      <c r="M35" s="199"/>
      <c r="N35" s="199">
        <f>SUM(L35:M35)</f>
        <v>452521</v>
      </c>
      <c r="O35" s="234">
        <v>67878</v>
      </c>
      <c r="P35" s="234">
        <v>0</v>
      </c>
      <c r="Q35" s="234">
        <f>SUM(O35:P35)</f>
        <v>67878</v>
      </c>
    </row>
    <row r="36" spans="1:17" ht="18.75">
      <c r="A36" s="136">
        <v>27</v>
      </c>
      <c r="B36" s="137" t="s">
        <v>61</v>
      </c>
      <c r="C36" s="320">
        <v>8</v>
      </c>
      <c r="D36" s="235">
        <v>0</v>
      </c>
      <c r="E36" s="235">
        <v>8</v>
      </c>
      <c r="F36" s="235">
        <v>8</v>
      </c>
      <c r="G36" s="235">
        <v>0</v>
      </c>
      <c r="H36" s="235">
        <v>188</v>
      </c>
      <c r="I36" s="235">
        <v>0</v>
      </c>
      <c r="J36" s="235">
        <v>0</v>
      </c>
      <c r="K36" s="235">
        <v>188</v>
      </c>
      <c r="L36" s="235"/>
      <c r="M36" s="235">
        <v>0</v>
      </c>
      <c r="N36" s="203"/>
      <c r="O36" s="203" t="s">
        <v>370</v>
      </c>
      <c r="P36" s="235">
        <v>0</v>
      </c>
      <c r="Q36" s="203" t="s">
        <v>371</v>
      </c>
    </row>
    <row r="37" spans="1:17" ht="18.75">
      <c r="A37" s="136">
        <v>28</v>
      </c>
      <c r="B37" s="137" t="s">
        <v>62</v>
      </c>
      <c r="C37" s="200">
        <v>31</v>
      </c>
      <c r="D37" s="200">
        <v>0</v>
      </c>
      <c r="E37" s="200">
        <v>31</v>
      </c>
      <c r="F37" s="200">
        <v>73</v>
      </c>
      <c r="G37" s="200">
        <v>0</v>
      </c>
      <c r="H37" s="200">
        <v>328</v>
      </c>
      <c r="I37" s="200">
        <v>485</v>
      </c>
      <c r="J37" s="200">
        <v>260</v>
      </c>
      <c r="K37" s="200" t="s">
        <v>372</v>
      </c>
      <c r="L37" s="200" t="s">
        <v>373</v>
      </c>
      <c r="M37" s="200">
        <v>0</v>
      </c>
      <c r="N37" s="200" t="s">
        <v>373</v>
      </c>
      <c r="O37" s="200" t="s">
        <v>374</v>
      </c>
      <c r="P37" s="200">
        <v>0</v>
      </c>
      <c r="Q37" s="200" t="s">
        <v>374</v>
      </c>
    </row>
    <row r="38" spans="1:17" ht="18.75">
      <c r="A38" s="136">
        <v>29</v>
      </c>
      <c r="B38" s="137" t="s">
        <v>63</v>
      </c>
      <c r="C38" s="196">
        <v>5</v>
      </c>
      <c r="D38" s="196">
        <v>0</v>
      </c>
      <c r="E38" s="196">
        <v>5</v>
      </c>
      <c r="F38" s="196">
        <v>8</v>
      </c>
      <c r="G38" s="196">
        <v>0</v>
      </c>
      <c r="H38" s="196">
        <v>91</v>
      </c>
      <c r="I38" s="196">
        <v>82</v>
      </c>
      <c r="J38" s="196">
        <v>31</v>
      </c>
      <c r="K38" s="196">
        <f>SUM(H38:J38)</f>
        <v>204</v>
      </c>
      <c r="L38" s="196">
        <v>0</v>
      </c>
      <c r="M38" s="196">
        <v>0</v>
      </c>
      <c r="N38" s="323" t="s">
        <v>242</v>
      </c>
      <c r="O38" s="196">
        <v>0</v>
      </c>
      <c r="P38" s="323" t="s">
        <v>242</v>
      </c>
      <c r="Q38" s="323" t="s">
        <v>242</v>
      </c>
    </row>
    <row r="39" spans="1:17" ht="18.75">
      <c r="A39" s="136">
        <v>30</v>
      </c>
      <c r="B39" s="137" t="s">
        <v>64</v>
      </c>
      <c r="C39" s="319">
        <v>5</v>
      </c>
      <c r="D39" s="319"/>
      <c r="E39" s="319">
        <v>6</v>
      </c>
      <c r="F39" s="319">
        <v>20</v>
      </c>
      <c r="G39" s="319"/>
      <c r="H39" s="319">
        <v>238</v>
      </c>
      <c r="I39" s="319">
        <v>409</v>
      </c>
      <c r="J39" s="319">
        <v>20</v>
      </c>
      <c r="K39" s="319">
        <f>H39+I39+J39</f>
        <v>667</v>
      </c>
      <c r="L39" s="319">
        <v>119000</v>
      </c>
      <c r="M39" s="319"/>
      <c r="N39" s="319">
        <v>119000</v>
      </c>
      <c r="O39" s="319">
        <v>6000</v>
      </c>
      <c r="P39" s="324"/>
      <c r="Q39" s="324">
        <v>6</v>
      </c>
    </row>
    <row r="40" spans="1:17" ht="18.75">
      <c r="A40" s="136">
        <v>31</v>
      </c>
      <c r="B40" s="137" t="s">
        <v>65</v>
      </c>
      <c r="C40" s="319">
        <v>1137</v>
      </c>
      <c r="D40" s="205">
        <v>40</v>
      </c>
      <c r="E40" s="205">
        <v>1177</v>
      </c>
      <c r="F40" s="205">
        <v>2280</v>
      </c>
      <c r="G40" s="205">
        <v>46</v>
      </c>
      <c r="H40" s="205">
        <v>1638</v>
      </c>
      <c r="I40" s="205">
        <v>4467</v>
      </c>
      <c r="J40" s="205">
        <v>1005</v>
      </c>
      <c r="K40" s="319">
        <v>7110</v>
      </c>
      <c r="L40" s="319">
        <v>83000000</v>
      </c>
      <c r="M40" s="319">
        <v>2452000000</v>
      </c>
      <c r="N40" s="319">
        <v>328200000</v>
      </c>
      <c r="O40" s="319">
        <v>11500000</v>
      </c>
      <c r="P40" s="319">
        <v>65630000</v>
      </c>
      <c r="Q40" s="319"/>
    </row>
    <row r="41" spans="1:17" ht="18.75">
      <c r="A41" s="136">
        <v>32</v>
      </c>
      <c r="B41" s="137" t="s">
        <v>66</v>
      </c>
      <c r="C41" s="319">
        <v>27</v>
      </c>
      <c r="D41" s="319">
        <v>0</v>
      </c>
      <c r="E41" s="319">
        <f aca="true" t="shared" si="0" ref="E41:E63">SUM(C41:D41)</f>
        <v>27</v>
      </c>
      <c r="F41" s="319">
        <v>52</v>
      </c>
      <c r="G41" s="319">
        <v>0</v>
      </c>
      <c r="H41" s="319">
        <v>234</v>
      </c>
      <c r="I41" s="319">
        <v>164</v>
      </c>
      <c r="J41" s="319"/>
      <c r="K41" s="319">
        <f aca="true" t="shared" si="1" ref="K41:K50">SUM(H41:J41)</f>
        <v>398</v>
      </c>
      <c r="L41" s="319">
        <v>126948</v>
      </c>
      <c r="M41" s="319"/>
      <c r="N41" s="319">
        <f aca="true" t="shared" si="2" ref="N41:N65">SUM(L41:M41)</f>
        <v>126948</v>
      </c>
      <c r="O41" s="319">
        <v>39650</v>
      </c>
      <c r="P41" s="319"/>
      <c r="Q41" s="319">
        <f aca="true" t="shared" si="3" ref="Q41:Q65">SUM(O41:P41)</f>
        <v>39650</v>
      </c>
    </row>
    <row r="42" spans="1:17" ht="18.75">
      <c r="A42" s="136">
        <v>33</v>
      </c>
      <c r="B42" s="137" t="s">
        <v>67</v>
      </c>
      <c r="C42" s="236">
        <v>18</v>
      </c>
      <c r="D42" s="236">
        <v>0</v>
      </c>
      <c r="E42" s="319">
        <f t="shared" si="0"/>
        <v>18</v>
      </c>
      <c r="F42" s="236">
        <v>29</v>
      </c>
      <c r="G42" s="236">
        <v>0</v>
      </c>
      <c r="H42" s="236">
        <v>586</v>
      </c>
      <c r="I42" s="236">
        <v>398</v>
      </c>
      <c r="J42" s="236">
        <v>31</v>
      </c>
      <c r="K42" s="319">
        <f t="shared" si="1"/>
        <v>1015</v>
      </c>
      <c r="L42" s="205">
        <v>1090000</v>
      </c>
      <c r="M42" s="236">
        <v>0</v>
      </c>
      <c r="N42" s="319">
        <f t="shared" si="2"/>
        <v>1090000</v>
      </c>
      <c r="O42" s="205">
        <v>70236</v>
      </c>
      <c r="P42" s="236">
        <v>0</v>
      </c>
      <c r="Q42" s="319">
        <f t="shared" si="3"/>
        <v>70236</v>
      </c>
    </row>
    <row r="43" spans="1:17" ht="18.75">
      <c r="A43" s="136">
        <v>34</v>
      </c>
      <c r="B43" s="137" t="s">
        <v>68</v>
      </c>
      <c r="C43" s="319"/>
      <c r="D43" s="319"/>
      <c r="E43" s="319">
        <f t="shared" si="0"/>
        <v>0</v>
      </c>
      <c r="F43" s="319"/>
      <c r="G43" s="319"/>
      <c r="H43" s="319"/>
      <c r="I43" s="319"/>
      <c r="J43" s="319"/>
      <c r="K43" s="319">
        <f t="shared" si="1"/>
        <v>0</v>
      </c>
      <c r="L43" s="319"/>
      <c r="M43" s="319"/>
      <c r="N43" s="319">
        <f t="shared" si="2"/>
        <v>0</v>
      </c>
      <c r="O43" s="319"/>
      <c r="P43" s="319"/>
      <c r="Q43" s="319">
        <f t="shared" si="3"/>
        <v>0</v>
      </c>
    </row>
    <row r="44" spans="1:17" ht="18.75">
      <c r="A44" s="136">
        <v>35</v>
      </c>
      <c r="B44" s="137" t="s">
        <v>69</v>
      </c>
      <c r="C44" s="319">
        <v>1</v>
      </c>
      <c r="D44" s="319">
        <v>0</v>
      </c>
      <c r="E44" s="319">
        <f t="shared" si="0"/>
        <v>1</v>
      </c>
      <c r="F44" s="319">
        <v>1</v>
      </c>
      <c r="G44" s="319">
        <v>0</v>
      </c>
      <c r="H44" s="319">
        <v>41</v>
      </c>
      <c r="I44" s="319">
        <v>702</v>
      </c>
      <c r="J44" s="319">
        <v>0</v>
      </c>
      <c r="K44" s="319">
        <f t="shared" si="1"/>
        <v>743</v>
      </c>
      <c r="L44" s="319">
        <v>21660</v>
      </c>
      <c r="M44" s="319">
        <v>0</v>
      </c>
      <c r="N44" s="319">
        <f t="shared" si="2"/>
        <v>21660</v>
      </c>
      <c r="O44" s="319">
        <v>2000</v>
      </c>
      <c r="P44" s="319">
        <v>0</v>
      </c>
      <c r="Q44" s="319">
        <f t="shared" si="3"/>
        <v>2000</v>
      </c>
    </row>
    <row r="45" spans="1:17" ht="18.75">
      <c r="A45" s="136">
        <v>36</v>
      </c>
      <c r="B45" s="137" t="s">
        <v>70</v>
      </c>
      <c r="C45" s="197">
        <v>13</v>
      </c>
      <c r="D45" s="197">
        <v>0</v>
      </c>
      <c r="E45" s="319">
        <f t="shared" si="0"/>
        <v>13</v>
      </c>
      <c r="F45" s="197">
        <v>20</v>
      </c>
      <c r="G45" s="197">
        <v>0</v>
      </c>
      <c r="H45" s="197"/>
      <c r="I45" s="197"/>
      <c r="J45" s="197"/>
      <c r="K45" s="319">
        <f t="shared" si="1"/>
        <v>0</v>
      </c>
      <c r="L45" s="197"/>
      <c r="M45" s="197"/>
      <c r="N45" s="319">
        <f t="shared" si="2"/>
        <v>0</v>
      </c>
      <c r="O45" s="197"/>
      <c r="P45" s="197"/>
      <c r="Q45" s="319">
        <f t="shared" si="3"/>
        <v>0</v>
      </c>
    </row>
    <row r="46" spans="1:17" ht="18.75">
      <c r="A46" s="136">
        <v>37</v>
      </c>
      <c r="B46" s="137" t="s">
        <v>71</v>
      </c>
      <c r="C46" s="319">
        <v>7</v>
      </c>
      <c r="D46" s="197">
        <v>0</v>
      </c>
      <c r="E46" s="319">
        <f t="shared" si="0"/>
        <v>7</v>
      </c>
      <c r="F46" s="197">
        <v>9</v>
      </c>
      <c r="G46" s="197">
        <v>0</v>
      </c>
      <c r="H46" s="197">
        <v>95</v>
      </c>
      <c r="I46" s="197">
        <v>106</v>
      </c>
      <c r="J46" s="197">
        <v>66</v>
      </c>
      <c r="K46" s="319">
        <f t="shared" si="1"/>
        <v>267</v>
      </c>
      <c r="L46" s="197">
        <v>269000</v>
      </c>
      <c r="M46" s="197">
        <v>0</v>
      </c>
      <c r="N46" s="319">
        <f t="shared" si="2"/>
        <v>269000</v>
      </c>
      <c r="O46" s="197">
        <v>4000</v>
      </c>
      <c r="P46" s="197">
        <v>0</v>
      </c>
      <c r="Q46" s="319">
        <f t="shared" si="3"/>
        <v>4000</v>
      </c>
    </row>
    <row r="47" spans="1:17" ht="18.75">
      <c r="A47" s="136">
        <v>38</v>
      </c>
      <c r="B47" s="137" t="s">
        <v>72</v>
      </c>
      <c r="C47" s="319">
        <v>30</v>
      </c>
      <c r="D47" s="319">
        <v>0</v>
      </c>
      <c r="E47" s="319">
        <f t="shared" si="0"/>
        <v>30</v>
      </c>
      <c r="F47" s="319">
        <v>64</v>
      </c>
      <c r="G47" s="319">
        <v>0</v>
      </c>
      <c r="H47" s="319">
        <v>579</v>
      </c>
      <c r="I47" s="319">
        <v>537</v>
      </c>
      <c r="J47" s="319">
        <v>90</v>
      </c>
      <c r="K47" s="319">
        <f t="shared" si="1"/>
        <v>1206</v>
      </c>
      <c r="L47" s="319">
        <v>723609678</v>
      </c>
      <c r="M47" s="319">
        <v>0</v>
      </c>
      <c r="N47" s="319">
        <f t="shared" si="2"/>
        <v>723609678</v>
      </c>
      <c r="O47" s="319">
        <v>80710905</v>
      </c>
      <c r="P47" s="319">
        <v>0</v>
      </c>
      <c r="Q47" s="319">
        <f t="shared" si="3"/>
        <v>80710905</v>
      </c>
    </row>
    <row r="48" spans="1:17" ht="18.75">
      <c r="A48" s="136">
        <v>39</v>
      </c>
      <c r="B48" s="137" t="s">
        <v>73</v>
      </c>
      <c r="C48" s="251">
        <v>31</v>
      </c>
      <c r="D48" s="251">
        <v>0</v>
      </c>
      <c r="E48" s="319">
        <f t="shared" si="0"/>
        <v>31</v>
      </c>
      <c r="F48" s="251">
        <v>64</v>
      </c>
      <c r="G48" s="251">
        <v>0</v>
      </c>
      <c r="H48" s="251">
        <v>157</v>
      </c>
      <c r="I48" s="251">
        <v>72</v>
      </c>
      <c r="J48" s="251">
        <v>49</v>
      </c>
      <c r="K48" s="319">
        <f t="shared" si="1"/>
        <v>278</v>
      </c>
      <c r="L48" s="251">
        <v>463722</v>
      </c>
      <c r="M48" s="251">
        <v>0</v>
      </c>
      <c r="N48" s="319">
        <f t="shared" si="2"/>
        <v>463722</v>
      </c>
      <c r="O48" s="251">
        <v>45070</v>
      </c>
      <c r="P48" s="251">
        <v>0</v>
      </c>
      <c r="Q48" s="319">
        <f t="shared" si="3"/>
        <v>45070</v>
      </c>
    </row>
    <row r="49" spans="1:17" ht="18.75">
      <c r="A49" s="136">
        <v>40</v>
      </c>
      <c r="B49" s="137" t="s">
        <v>74</v>
      </c>
      <c r="C49" s="319">
        <v>14</v>
      </c>
      <c r="D49" s="319">
        <v>0</v>
      </c>
      <c r="E49" s="319">
        <f t="shared" si="0"/>
        <v>14</v>
      </c>
      <c r="F49" s="319">
        <v>44</v>
      </c>
      <c r="G49" s="319">
        <v>0</v>
      </c>
      <c r="H49" s="319">
        <v>160</v>
      </c>
      <c r="I49" s="319">
        <v>210</v>
      </c>
      <c r="J49" s="319">
        <v>28</v>
      </c>
      <c r="K49" s="319">
        <f t="shared" si="1"/>
        <v>398</v>
      </c>
      <c r="L49" s="319">
        <v>93000</v>
      </c>
      <c r="M49" s="319">
        <v>0</v>
      </c>
      <c r="N49" s="319">
        <f t="shared" si="2"/>
        <v>93000</v>
      </c>
      <c r="O49" s="319">
        <v>0</v>
      </c>
      <c r="P49" s="319">
        <v>0</v>
      </c>
      <c r="Q49" s="319">
        <f t="shared" si="3"/>
        <v>0</v>
      </c>
    </row>
    <row r="50" spans="1:17" ht="18.75">
      <c r="A50" s="136">
        <v>41</v>
      </c>
      <c r="B50" s="137" t="s">
        <v>75</v>
      </c>
      <c r="C50" s="319">
        <v>19</v>
      </c>
      <c r="D50" s="319">
        <v>0</v>
      </c>
      <c r="E50" s="319">
        <f t="shared" si="0"/>
        <v>19</v>
      </c>
      <c r="F50" s="319">
        <v>63</v>
      </c>
      <c r="G50" s="319">
        <v>0</v>
      </c>
      <c r="H50" s="319">
        <v>327</v>
      </c>
      <c r="I50" s="319">
        <v>747</v>
      </c>
      <c r="J50" s="319">
        <v>92</v>
      </c>
      <c r="K50" s="319">
        <f t="shared" si="1"/>
        <v>1166</v>
      </c>
      <c r="L50" s="319">
        <v>626500</v>
      </c>
      <c r="M50" s="319">
        <v>0</v>
      </c>
      <c r="N50" s="319">
        <f t="shared" si="2"/>
        <v>626500</v>
      </c>
      <c r="O50" s="319">
        <v>27000</v>
      </c>
      <c r="P50" s="319">
        <v>0</v>
      </c>
      <c r="Q50" s="319">
        <f t="shared" si="3"/>
        <v>27000</v>
      </c>
    </row>
    <row r="51" spans="1:17" ht="18.75">
      <c r="A51" s="136">
        <v>42</v>
      </c>
      <c r="B51" s="137" t="s">
        <v>76</v>
      </c>
      <c r="C51" s="319">
        <v>9</v>
      </c>
      <c r="D51" s="319">
        <v>0</v>
      </c>
      <c r="E51" s="319">
        <f t="shared" si="0"/>
        <v>9</v>
      </c>
      <c r="F51" s="319">
        <v>21</v>
      </c>
      <c r="G51" s="319">
        <v>0</v>
      </c>
      <c r="H51" s="319">
        <v>82</v>
      </c>
      <c r="I51" s="319">
        <v>70</v>
      </c>
      <c r="J51" s="319">
        <v>21</v>
      </c>
      <c r="K51" s="319">
        <v>173</v>
      </c>
      <c r="L51" s="319">
        <v>0</v>
      </c>
      <c r="M51" s="319">
        <v>0</v>
      </c>
      <c r="N51" s="319">
        <f t="shared" si="2"/>
        <v>0</v>
      </c>
      <c r="O51" s="319">
        <v>0</v>
      </c>
      <c r="P51" s="319">
        <v>0</v>
      </c>
      <c r="Q51" s="319">
        <f t="shared" si="3"/>
        <v>0</v>
      </c>
    </row>
    <row r="52" spans="1:17" ht="18.75">
      <c r="A52" s="136">
        <v>43</v>
      </c>
      <c r="B52" s="137" t="s">
        <v>77</v>
      </c>
      <c r="C52" s="197">
        <v>9</v>
      </c>
      <c r="D52" s="200">
        <v>0</v>
      </c>
      <c r="E52" s="319">
        <f t="shared" si="0"/>
        <v>9</v>
      </c>
      <c r="F52" s="197">
        <v>24</v>
      </c>
      <c r="G52" s="200">
        <v>0</v>
      </c>
      <c r="H52" s="197">
        <v>141</v>
      </c>
      <c r="I52" s="197">
        <v>315</v>
      </c>
      <c r="J52" s="197">
        <v>62</v>
      </c>
      <c r="K52" s="319">
        <f aca="true" t="shared" si="4" ref="K52:K67">SUM(H52:J52)</f>
        <v>518</v>
      </c>
      <c r="L52" s="197">
        <v>110700</v>
      </c>
      <c r="M52" s="200"/>
      <c r="N52" s="319">
        <f t="shared" si="2"/>
        <v>110700</v>
      </c>
      <c r="O52" s="197">
        <v>12245</v>
      </c>
      <c r="P52" s="200"/>
      <c r="Q52" s="319">
        <f t="shared" si="3"/>
        <v>12245</v>
      </c>
    </row>
    <row r="53" spans="1:17" ht="18.75">
      <c r="A53" s="136">
        <v>44</v>
      </c>
      <c r="B53" s="137" t="s">
        <v>78</v>
      </c>
      <c r="C53" s="295">
        <v>4</v>
      </c>
      <c r="D53" s="232">
        <v>0</v>
      </c>
      <c r="E53" s="319">
        <f t="shared" si="0"/>
        <v>4</v>
      </c>
      <c r="F53" s="232">
        <v>37</v>
      </c>
      <c r="G53" s="232">
        <v>0</v>
      </c>
      <c r="H53" s="232">
        <v>369</v>
      </c>
      <c r="I53" s="232">
        <v>147</v>
      </c>
      <c r="J53" s="232">
        <v>0</v>
      </c>
      <c r="K53" s="319">
        <f t="shared" si="4"/>
        <v>516</v>
      </c>
      <c r="L53" s="232"/>
      <c r="M53" s="232"/>
      <c r="N53" s="319">
        <f t="shared" si="2"/>
        <v>0</v>
      </c>
      <c r="O53" s="232"/>
      <c r="P53" s="232"/>
      <c r="Q53" s="319">
        <f t="shared" si="3"/>
        <v>0</v>
      </c>
    </row>
    <row r="54" spans="1:17" ht="18.75">
      <c r="A54" s="136">
        <v>45</v>
      </c>
      <c r="B54" s="137" t="s">
        <v>79</v>
      </c>
      <c r="C54" s="319">
        <v>8</v>
      </c>
      <c r="D54" s="319"/>
      <c r="E54" s="319">
        <f t="shared" si="0"/>
        <v>8</v>
      </c>
      <c r="F54" s="319">
        <v>18</v>
      </c>
      <c r="G54" s="319"/>
      <c r="H54" s="319">
        <v>139</v>
      </c>
      <c r="I54" s="319">
        <v>80</v>
      </c>
      <c r="J54" s="319"/>
      <c r="K54" s="319">
        <f t="shared" si="4"/>
        <v>219</v>
      </c>
      <c r="L54" s="319"/>
      <c r="M54" s="319"/>
      <c r="N54" s="319">
        <f t="shared" si="2"/>
        <v>0</v>
      </c>
      <c r="O54" s="319"/>
      <c r="P54" s="319"/>
      <c r="Q54" s="319">
        <f t="shared" si="3"/>
        <v>0</v>
      </c>
    </row>
    <row r="55" spans="1:17" ht="18.75">
      <c r="A55" s="136">
        <v>46</v>
      </c>
      <c r="B55" s="137" t="s">
        <v>80</v>
      </c>
      <c r="C55" s="319">
        <v>11</v>
      </c>
      <c r="D55" s="319">
        <v>0</v>
      </c>
      <c r="E55" s="319">
        <f t="shared" si="0"/>
        <v>11</v>
      </c>
      <c r="F55" s="319">
        <v>17</v>
      </c>
      <c r="G55" s="319">
        <v>0</v>
      </c>
      <c r="H55" s="319">
        <v>92</v>
      </c>
      <c r="I55" s="319">
        <v>52</v>
      </c>
      <c r="J55" s="319">
        <v>66</v>
      </c>
      <c r="K55" s="319">
        <f t="shared" si="4"/>
        <v>210</v>
      </c>
      <c r="L55" s="319">
        <v>180805455</v>
      </c>
      <c r="M55" s="319">
        <v>0</v>
      </c>
      <c r="N55" s="319">
        <f t="shared" si="2"/>
        <v>180805455</v>
      </c>
      <c r="O55" s="319">
        <v>15773545</v>
      </c>
      <c r="P55" s="319">
        <v>0</v>
      </c>
      <c r="Q55" s="319">
        <f t="shared" si="3"/>
        <v>15773545</v>
      </c>
    </row>
    <row r="56" spans="1:17" ht="18.75">
      <c r="A56" s="136">
        <v>47</v>
      </c>
      <c r="B56" s="137" t="s">
        <v>81</v>
      </c>
      <c r="C56" s="319">
        <v>14</v>
      </c>
      <c r="D56" s="319"/>
      <c r="E56" s="319">
        <f t="shared" si="0"/>
        <v>14</v>
      </c>
      <c r="F56" s="319">
        <v>50</v>
      </c>
      <c r="G56" s="319"/>
      <c r="H56" s="319"/>
      <c r="I56" s="319"/>
      <c r="J56" s="319"/>
      <c r="K56" s="319">
        <f t="shared" si="4"/>
        <v>0</v>
      </c>
      <c r="L56" s="319"/>
      <c r="M56" s="319"/>
      <c r="N56" s="319">
        <f t="shared" si="2"/>
        <v>0</v>
      </c>
      <c r="O56" s="319"/>
      <c r="P56" s="319"/>
      <c r="Q56" s="319">
        <f t="shared" si="3"/>
        <v>0</v>
      </c>
    </row>
    <row r="57" spans="1:17" ht="18.75">
      <c r="A57" s="136">
        <v>48</v>
      </c>
      <c r="B57" s="137" t="s">
        <v>82</v>
      </c>
      <c r="C57" s="197"/>
      <c r="D57" s="197"/>
      <c r="E57" s="319">
        <f t="shared" si="0"/>
        <v>0</v>
      </c>
      <c r="F57" s="197"/>
      <c r="G57" s="197"/>
      <c r="H57" s="197"/>
      <c r="I57" s="197"/>
      <c r="J57" s="197"/>
      <c r="K57" s="319">
        <f t="shared" si="4"/>
        <v>0</v>
      </c>
      <c r="L57" s="197"/>
      <c r="M57" s="197"/>
      <c r="N57" s="319">
        <f t="shared" si="2"/>
        <v>0</v>
      </c>
      <c r="O57" s="197"/>
      <c r="P57" s="197"/>
      <c r="Q57" s="319">
        <f t="shared" si="3"/>
        <v>0</v>
      </c>
    </row>
    <row r="58" spans="1:17" ht="18.75">
      <c r="A58" s="136">
        <v>49</v>
      </c>
      <c r="B58" s="137" t="s">
        <v>83</v>
      </c>
      <c r="C58" s="319">
        <v>28</v>
      </c>
      <c r="D58" s="319"/>
      <c r="E58" s="319">
        <f t="shared" si="0"/>
        <v>28</v>
      </c>
      <c r="F58" s="319">
        <v>46</v>
      </c>
      <c r="G58" s="319"/>
      <c r="H58" s="319">
        <v>305</v>
      </c>
      <c r="I58" s="319">
        <v>416</v>
      </c>
      <c r="J58" s="319">
        <v>20</v>
      </c>
      <c r="K58" s="319">
        <f t="shared" si="4"/>
        <v>741</v>
      </c>
      <c r="L58" s="319"/>
      <c r="M58" s="319"/>
      <c r="N58" s="319">
        <f t="shared" si="2"/>
        <v>0</v>
      </c>
      <c r="O58" s="319"/>
      <c r="P58" s="319"/>
      <c r="Q58" s="319">
        <f t="shared" si="3"/>
        <v>0</v>
      </c>
    </row>
    <row r="59" spans="1:17" ht="18.75">
      <c r="A59" s="136">
        <v>50</v>
      </c>
      <c r="B59" s="137" t="s">
        <v>84</v>
      </c>
      <c r="C59" s="319"/>
      <c r="D59" s="319"/>
      <c r="E59" s="319">
        <f t="shared" si="0"/>
        <v>0</v>
      </c>
      <c r="F59" s="319"/>
      <c r="G59" s="319"/>
      <c r="H59" s="319"/>
      <c r="I59" s="319"/>
      <c r="J59" s="319"/>
      <c r="K59" s="319">
        <f t="shared" si="4"/>
        <v>0</v>
      </c>
      <c r="L59" s="319"/>
      <c r="M59" s="319"/>
      <c r="N59" s="319">
        <f t="shared" si="2"/>
        <v>0</v>
      </c>
      <c r="O59" s="319"/>
      <c r="P59" s="319"/>
      <c r="Q59" s="319">
        <f t="shared" si="3"/>
        <v>0</v>
      </c>
    </row>
    <row r="60" spans="1:17" ht="18.75">
      <c r="A60" s="136">
        <v>51</v>
      </c>
      <c r="B60" s="137" t="s">
        <v>85</v>
      </c>
      <c r="C60" s="319">
        <v>20</v>
      </c>
      <c r="D60" s="319">
        <v>0</v>
      </c>
      <c r="E60" s="319">
        <f t="shared" si="0"/>
        <v>20</v>
      </c>
      <c r="F60" s="319">
        <v>25</v>
      </c>
      <c r="G60" s="319">
        <v>0</v>
      </c>
      <c r="H60" s="319">
        <v>586</v>
      </c>
      <c r="I60" s="319">
        <v>0</v>
      </c>
      <c r="J60" s="319">
        <v>0</v>
      </c>
      <c r="K60" s="319">
        <f t="shared" si="4"/>
        <v>586</v>
      </c>
      <c r="L60" s="319">
        <v>1136200</v>
      </c>
      <c r="M60" s="319"/>
      <c r="N60" s="319">
        <f t="shared" si="2"/>
        <v>1136200</v>
      </c>
      <c r="O60" s="319">
        <v>19000</v>
      </c>
      <c r="P60" s="319"/>
      <c r="Q60" s="319">
        <f t="shared" si="3"/>
        <v>19000</v>
      </c>
    </row>
    <row r="61" spans="1:17" ht="18.75">
      <c r="A61" s="136">
        <v>52</v>
      </c>
      <c r="B61" s="137" t="s">
        <v>86</v>
      </c>
      <c r="C61" s="202">
        <v>36</v>
      </c>
      <c r="D61" s="202">
        <v>1</v>
      </c>
      <c r="E61" s="319">
        <f t="shared" si="0"/>
        <v>37</v>
      </c>
      <c r="F61" s="202">
        <v>82</v>
      </c>
      <c r="G61" s="202">
        <v>1</v>
      </c>
      <c r="H61" s="202">
        <v>349</v>
      </c>
      <c r="I61" s="202">
        <v>595</v>
      </c>
      <c r="J61" s="202">
        <v>105</v>
      </c>
      <c r="K61" s="319">
        <f t="shared" si="4"/>
        <v>1049</v>
      </c>
      <c r="L61" s="202">
        <v>1898888</v>
      </c>
      <c r="M61" s="202">
        <v>0</v>
      </c>
      <c r="N61" s="319">
        <f t="shared" si="2"/>
        <v>1898888</v>
      </c>
      <c r="O61" s="202">
        <v>108638</v>
      </c>
      <c r="P61" s="202">
        <v>0</v>
      </c>
      <c r="Q61" s="319">
        <f t="shared" si="3"/>
        <v>108638</v>
      </c>
    </row>
    <row r="62" spans="1:17" ht="18.75">
      <c r="A62" s="136">
        <v>53</v>
      </c>
      <c r="B62" s="137" t="s">
        <v>87</v>
      </c>
      <c r="C62" s="240">
        <v>26</v>
      </c>
      <c r="D62" s="240"/>
      <c r="E62" s="319">
        <f t="shared" si="0"/>
        <v>26</v>
      </c>
      <c r="F62" s="240">
        <v>29</v>
      </c>
      <c r="G62" s="240"/>
      <c r="H62" s="240">
        <v>258</v>
      </c>
      <c r="I62" s="240">
        <v>423</v>
      </c>
      <c r="J62" s="240">
        <v>193</v>
      </c>
      <c r="K62" s="319">
        <f t="shared" si="4"/>
        <v>874</v>
      </c>
      <c r="L62" s="240">
        <v>282736</v>
      </c>
      <c r="M62" s="240"/>
      <c r="N62" s="319">
        <f t="shared" si="2"/>
        <v>282736</v>
      </c>
      <c r="O62" s="240">
        <v>41791</v>
      </c>
      <c r="P62" s="240"/>
      <c r="Q62" s="319">
        <f t="shared" si="3"/>
        <v>41791</v>
      </c>
    </row>
    <row r="63" spans="1:17" ht="18.75">
      <c r="A63" s="136">
        <v>54</v>
      </c>
      <c r="B63" s="137" t="s">
        <v>88</v>
      </c>
      <c r="C63" s="319">
        <v>10</v>
      </c>
      <c r="D63" s="319">
        <v>0</v>
      </c>
      <c r="E63" s="319">
        <f t="shared" si="0"/>
        <v>10</v>
      </c>
      <c r="F63" s="319">
        <v>46</v>
      </c>
      <c r="G63" s="319">
        <v>0</v>
      </c>
      <c r="H63" s="319">
        <v>815</v>
      </c>
      <c r="I63" s="319">
        <v>679</v>
      </c>
      <c r="J63" s="319">
        <v>136</v>
      </c>
      <c r="K63" s="319">
        <f t="shared" si="4"/>
        <v>1630</v>
      </c>
      <c r="L63" s="319"/>
      <c r="M63" s="319"/>
      <c r="N63" s="319">
        <f t="shared" si="2"/>
        <v>0</v>
      </c>
      <c r="O63" s="319"/>
      <c r="P63" s="319"/>
      <c r="Q63" s="319">
        <f t="shared" si="3"/>
        <v>0</v>
      </c>
    </row>
    <row r="64" spans="1:17" ht="18.75">
      <c r="A64" s="136">
        <v>55</v>
      </c>
      <c r="B64" s="137" t="s">
        <v>89</v>
      </c>
      <c r="C64" s="189">
        <v>15</v>
      </c>
      <c r="D64" s="189">
        <v>0</v>
      </c>
      <c r="E64" s="319">
        <v>15</v>
      </c>
      <c r="F64" s="188">
        <v>25</v>
      </c>
      <c r="G64" s="319">
        <v>0</v>
      </c>
      <c r="H64" s="319">
        <v>311</v>
      </c>
      <c r="I64" s="319">
        <v>407</v>
      </c>
      <c r="J64" s="319">
        <v>0</v>
      </c>
      <c r="K64" s="319">
        <f t="shared" si="4"/>
        <v>718</v>
      </c>
      <c r="L64" s="319">
        <v>0</v>
      </c>
      <c r="M64" s="319">
        <v>0</v>
      </c>
      <c r="N64" s="319">
        <f t="shared" si="2"/>
        <v>0</v>
      </c>
      <c r="O64" s="319">
        <v>0</v>
      </c>
      <c r="P64" s="319">
        <v>0</v>
      </c>
      <c r="Q64" s="319">
        <f t="shared" si="3"/>
        <v>0</v>
      </c>
    </row>
    <row r="65" spans="1:17" ht="18.75">
      <c r="A65" s="136">
        <v>56</v>
      </c>
      <c r="B65" s="137" t="s">
        <v>200</v>
      </c>
      <c r="C65" s="200">
        <v>10</v>
      </c>
      <c r="D65" s="200">
        <v>0</v>
      </c>
      <c r="E65" s="319">
        <f>SUM(C65:D65)</f>
        <v>10</v>
      </c>
      <c r="F65" s="200">
        <v>19</v>
      </c>
      <c r="G65" s="200">
        <v>0</v>
      </c>
      <c r="H65" s="200">
        <v>212</v>
      </c>
      <c r="I65" s="200">
        <v>604</v>
      </c>
      <c r="J65" s="200">
        <v>104</v>
      </c>
      <c r="K65" s="319">
        <f t="shared" si="4"/>
        <v>920</v>
      </c>
      <c r="L65" s="200">
        <v>528527</v>
      </c>
      <c r="M65" s="200">
        <v>0</v>
      </c>
      <c r="N65" s="319">
        <f t="shared" si="2"/>
        <v>528527</v>
      </c>
      <c r="O65" s="200">
        <v>53874</v>
      </c>
      <c r="P65" s="200">
        <v>0</v>
      </c>
      <c r="Q65" s="319">
        <f t="shared" si="3"/>
        <v>53874</v>
      </c>
    </row>
    <row r="66" spans="1:17" ht="18.75">
      <c r="A66" s="136">
        <v>57</v>
      </c>
      <c r="B66" s="137" t="s">
        <v>91</v>
      </c>
      <c r="C66" s="197">
        <v>12</v>
      </c>
      <c r="D66" s="200"/>
      <c r="E66" s="197">
        <v>12</v>
      </c>
      <c r="F66" s="197">
        <v>25</v>
      </c>
      <c r="G66" s="197"/>
      <c r="H66" s="197">
        <v>611</v>
      </c>
      <c r="I66" s="197">
        <v>204</v>
      </c>
      <c r="J66" s="197">
        <v>479</v>
      </c>
      <c r="K66" s="197">
        <f t="shared" si="4"/>
        <v>1294</v>
      </c>
      <c r="L66" s="197">
        <v>388000</v>
      </c>
      <c r="M66" s="197"/>
      <c r="N66" s="197">
        <v>388064</v>
      </c>
      <c r="O66" s="197">
        <v>23214</v>
      </c>
      <c r="P66" s="197"/>
      <c r="Q66" s="197">
        <v>23214</v>
      </c>
    </row>
    <row r="67" spans="1:17" ht="18.75">
      <c r="A67" s="136">
        <v>58</v>
      </c>
      <c r="B67" s="137" t="s">
        <v>92</v>
      </c>
      <c r="C67" s="319">
        <v>22</v>
      </c>
      <c r="D67" s="319">
        <v>0</v>
      </c>
      <c r="E67" s="319">
        <f>SUM(C67:D67)</f>
        <v>22</v>
      </c>
      <c r="F67" s="319">
        <v>51</v>
      </c>
      <c r="G67" s="319">
        <v>0</v>
      </c>
      <c r="H67" s="319"/>
      <c r="I67" s="319"/>
      <c r="J67" s="319"/>
      <c r="K67" s="319">
        <f t="shared" si="4"/>
        <v>0</v>
      </c>
      <c r="L67" s="319"/>
      <c r="M67" s="319"/>
      <c r="N67" s="319">
        <f>SUM(L67:M67)</f>
        <v>0</v>
      </c>
      <c r="O67" s="319"/>
      <c r="P67" s="319"/>
      <c r="Q67" s="319">
        <f>SUM(O67:P67)</f>
        <v>0</v>
      </c>
    </row>
    <row r="68" spans="1:17" ht="18.75">
      <c r="A68" s="136">
        <v>59</v>
      </c>
      <c r="B68" s="137" t="s">
        <v>93</v>
      </c>
      <c r="C68" s="203"/>
      <c r="D68" s="203"/>
      <c r="E68" s="319"/>
      <c r="F68" s="203"/>
      <c r="G68" s="203"/>
      <c r="H68" s="203"/>
      <c r="I68" s="203"/>
      <c r="J68" s="203"/>
      <c r="K68" s="319"/>
      <c r="L68" s="197"/>
      <c r="M68" s="197"/>
      <c r="N68" s="319"/>
      <c r="O68" s="197"/>
      <c r="P68" s="197"/>
      <c r="Q68" s="319"/>
    </row>
    <row r="69" spans="1:17" ht="37.5">
      <c r="A69" s="136">
        <v>60</v>
      </c>
      <c r="B69" s="137" t="s">
        <v>94</v>
      </c>
      <c r="C69" s="321">
        <v>7</v>
      </c>
      <c r="D69" s="322">
        <v>0</v>
      </c>
      <c r="E69" s="319">
        <f>SUM(C69:D69)</f>
        <v>7</v>
      </c>
      <c r="F69" s="322">
        <v>12</v>
      </c>
      <c r="G69" s="322">
        <v>0</v>
      </c>
      <c r="H69" s="321">
        <v>81</v>
      </c>
      <c r="I69" s="321">
        <v>249</v>
      </c>
      <c r="J69" s="321">
        <v>1</v>
      </c>
      <c r="K69" s="319">
        <f>J69+I69+H69</f>
        <v>331</v>
      </c>
      <c r="L69" s="196"/>
      <c r="M69" s="196">
        <v>0</v>
      </c>
      <c r="N69" s="196"/>
      <c r="O69" s="196"/>
      <c r="P69" s="196">
        <v>0</v>
      </c>
      <c r="Q69" s="196"/>
    </row>
    <row r="70" spans="1:17" ht="18.75">
      <c r="A70" s="136">
        <v>61</v>
      </c>
      <c r="B70" s="137" t="s">
        <v>95</v>
      </c>
      <c r="C70" s="229">
        <v>20</v>
      </c>
      <c r="D70" s="229"/>
      <c r="E70" s="319">
        <f>SUM(C70:D70)</f>
        <v>20</v>
      </c>
      <c r="F70" s="229">
        <v>31</v>
      </c>
      <c r="G70" s="229"/>
      <c r="H70" s="229">
        <v>751</v>
      </c>
      <c r="I70" s="229">
        <v>144</v>
      </c>
      <c r="J70" s="245">
        <v>3298</v>
      </c>
      <c r="K70" s="319">
        <f>SUM(H70:J70)</f>
        <v>4193</v>
      </c>
      <c r="L70" s="229"/>
      <c r="M70" s="229"/>
      <c r="N70" s="319">
        <f>SUM(L70:M70)</f>
        <v>0</v>
      </c>
      <c r="O70" s="229"/>
      <c r="P70" s="229"/>
      <c r="Q70" s="319">
        <f>SUM(O70:P70)</f>
        <v>0</v>
      </c>
    </row>
    <row r="71" spans="1:17" ht="18.75">
      <c r="A71" s="136">
        <v>62</v>
      </c>
      <c r="B71" s="137" t="s">
        <v>96</v>
      </c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</row>
    <row r="72" spans="1:17" ht="18.75">
      <c r="A72" s="136">
        <v>63</v>
      </c>
      <c r="B72" s="137" t="s">
        <v>97</v>
      </c>
      <c r="C72" s="189">
        <v>3</v>
      </c>
      <c r="D72" s="189">
        <v>0</v>
      </c>
      <c r="E72" s="188">
        <f>SUM(C72:D72)</f>
        <v>3</v>
      </c>
      <c r="F72" s="189">
        <v>7</v>
      </c>
      <c r="G72" s="189">
        <v>0</v>
      </c>
      <c r="H72" s="188">
        <v>71</v>
      </c>
      <c r="I72" s="189">
        <v>60</v>
      </c>
      <c r="J72" s="189">
        <v>10</v>
      </c>
      <c r="K72" s="319">
        <f>SUM(H72:J72)</f>
        <v>141</v>
      </c>
      <c r="L72" s="189">
        <v>60087</v>
      </c>
      <c r="M72" s="189">
        <v>0</v>
      </c>
      <c r="N72" s="319">
        <f>SUM(L72:M72)</f>
        <v>60087</v>
      </c>
      <c r="O72" s="189">
        <v>3700</v>
      </c>
      <c r="P72" s="188">
        <v>0</v>
      </c>
      <c r="Q72" s="319">
        <f>SUM(O72:P72)</f>
        <v>3700</v>
      </c>
    </row>
    <row r="73" spans="1:17" ht="18">
      <c r="A73" s="418" t="s">
        <v>98</v>
      </c>
      <c r="B73" s="418"/>
      <c r="C73" s="142"/>
      <c r="D73" s="142"/>
      <c r="E73" s="138"/>
      <c r="F73" s="142"/>
      <c r="G73" s="143"/>
      <c r="H73" s="142"/>
      <c r="I73" s="142"/>
      <c r="J73" s="142"/>
      <c r="K73" s="138"/>
      <c r="L73" s="142"/>
      <c r="M73" s="142"/>
      <c r="N73" s="138"/>
      <c r="O73" s="142"/>
      <c r="P73" s="142"/>
      <c r="Q73" s="138">
        <f>SUM(O73:P73)</f>
        <v>0</v>
      </c>
    </row>
    <row r="74" spans="1:17" ht="18">
      <c r="A74" s="127"/>
      <c r="B74" s="128"/>
      <c r="C74" s="128"/>
      <c r="D74" s="128"/>
      <c r="E74" s="128"/>
      <c r="F74" s="128"/>
      <c r="G74" s="128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t="18">
      <c r="A75" s="127"/>
      <c r="B75" s="128"/>
      <c r="C75" s="128"/>
      <c r="D75" s="128"/>
      <c r="E75" s="128"/>
      <c r="F75" s="128"/>
      <c r="G75" s="128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9.5">
      <c r="A76" s="79" t="s">
        <v>99</v>
      </c>
      <c r="B76" s="129"/>
      <c r="C76" s="80"/>
      <c r="D76" s="81"/>
      <c r="E76" s="81"/>
      <c r="F76" s="81"/>
      <c r="G76" s="81"/>
      <c r="H76" s="85"/>
      <c r="I76" s="85"/>
      <c r="J76" s="80"/>
      <c r="K76" s="144"/>
      <c r="L76" s="129"/>
      <c r="M76" s="129"/>
      <c r="N76" s="129"/>
      <c r="O76" s="129"/>
      <c r="P76" s="129"/>
      <c r="Q76" s="129"/>
    </row>
    <row r="77" spans="1:17" ht="18.75">
      <c r="A77" s="366" t="s">
        <v>100</v>
      </c>
      <c r="B77" s="366"/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129"/>
      <c r="N77" s="129"/>
      <c r="O77" s="129"/>
      <c r="P77" s="129"/>
      <c r="Q77" s="129"/>
    </row>
    <row r="78" spans="1:17" ht="18.75">
      <c r="A78" s="366" t="s">
        <v>101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129"/>
      <c r="N78" s="129"/>
      <c r="O78" s="129"/>
      <c r="P78" s="129"/>
      <c r="Q78" s="129"/>
    </row>
    <row r="79" spans="1:17" ht="18">
      <c r="A79" s="144"/>
      <c r="B79" s="144"/>
      <c r="C79" s="144"/>
      <c r="D79" s="144"/>
      <c r="E79" s="144"/>
      <c r="F79" s="144"/>
      <c r="G79" s="144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ht="18">
      <c r="A80" s="129"/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ht="18">
      <c r="A81" s="129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ht="18">
      <c r="A82" s="129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ht="18">
      <c r="A83" s="129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ht="18">
      <c r="A84" s="129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8">
      <c r="A85" s="129"/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8">
      <c r="A86" s="129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ht="18">
      <c r="A87" s="129"/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ht="18">
      <c r="A88" s="129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ht="18">
      <c r="A89" s="129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8">
      <c r="A90" s="129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ht="18">
      <c r="A91" s="129"/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8">
      <c r="A92" s="129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8">
      <c r="A93" s="129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ht="18">
      <c r="A94" s="129"/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ht="18">
      <c r="A95" s="129"/>
      <c r="B95" s="128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ht="18">
      <c r="A96" s="129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8">
      <c r="A97" s="129"/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ht="18">
      <c r="A98" s="129"/>
      <c r="B98" s="128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8">
      <c r="A99" s="129"/>
      <c r="B99" s="128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ht="18">
      <c r="A100" s="129"/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ht="18">
      <c r="A101" s="129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ht="18">
      <c r="A102" s="129"/>
      <c r="B102" s="128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ht="18">
      <c r="A103" s="129"/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t="18">
      <c r="A104" s="129"/>
      <c r="B104" s="128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ht="18">
      <c r="A105" s="129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</sheetData>
  <sheetProtection/>
  <mergeCells count="15">
    <mergeCell ref="H7:K7"/>
    <mergeCell ref="A1:C1"/>
    <mergeCell ref="A2:Q2"/>
    <mergeCell ref="A3:Q3"/>
    <mergeCell ref="A4:Q4"/>
    <mergeCell ref="A77:L77"/>
    <mergeCell ref="A78:L78"/>
    <mergeCell ref="L7:N7"/>
    <mergeCell ref="O7:Q7"/>
    <mergeCell ref="A73:B73"/>
    <mergeCell ref="A6:A9"/>
    <mergeCell ref="B6:B9"/>
    <mergeCell ref="F7:G7"/>
    <mergeCell ref="C6:Q6"/>
    <mergeCell ref="C7:E7"/>
  </mergeCells>
  <printOptions/>
  <pageMargins left="0.5" right="0.5" top="1" bottom="0.5" header="0" footer="0"/>
  <pageSetup horizontalDpi="600" verticalDpi="600" orientation="landscape" r:id="rId1"/>
  <ignoredErrors>
    <ignoredError sqref="O9:P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82"/>
  <sheetViews>
    <sheetView zoomScale="115" zoomScaleNormal="115" zoomScalePageLayoutView="0" workbookViewId="0" topLeftCell="A1">
      <selection activeCell="I17" sqref="I17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6.28125" style="0" customWidth="1"/>
    <col min="4" max="4" width="5.7109375" style="0" customWidth="1"/>
    <col min="5" max="5" width="7.00390625" style="0" customWidth="1"/>
    <col min="6" max="6" width="6.00390625" style="0" customWidth="1"/>
    <col min="7" max="7" width="5.00390625" style="0" customWidth="1"/>
    <col min="8" max="8" width="7.421875" style="0" customWidth="1"/>
    <col min="9" max="10" width="9.57421875" style="0" customWidth="1"/>
    <col min="11" max="11" width="10.7109375" style="0" customWidth="1"/>
    <col min="12" max="12" width="16.28125" style="0" customWidth="1"/>
    <col min="13" max="13" width="16.00390625" style="0" customWidth="1"/>
    <col min="14" max="14" width="14.57421875" style="0" customWidth="1"/>
    <col min="15" max="15" width="12.57421875" style="0" customWidth="1"/>
    <col min="16" max="16" width="15.28125" style="0" customWidth="1"/>
  </cols>
  <sheetData>
    <row r="1" spans="1:16" ht="39" customHeight="1">
      <c r="A1" s="433" t="s">
        <v>231</v>
      </c>
      <c r="B1" s="433"/>
      <c r="C1" s="433"/>
      <c r="D1" s="43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>
      <c r="A3" s="350" t="s">
        <v>233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16" ht="18.75">
      <c r="A4" s="440" t="s">
        <v>420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</row>
    <row r="5" spans="1:16" ht="16.5">
      <c r="A5" s="78"/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4"/>
      <c r="O5" s="5"/>
      <c r="P5" s="5"/>
    </row>
    <row r="6" spans="1:16" ht="12.75">
      <c r="A6" s="78"/>
      <c r="B6" s="1"/>
      <c r="C6" s="1"/>
      <c r="D6" s="1"/>
      <c r="E6" s="1"/>
      <c r="F6" s="1"/>
      <c r="G6" s="1"/>
      <c r="H6" s="94"/>
      <c r="I6" s="94"/>
      <c r="J6" s="94"/>
      <c r="K6" s="95"/>
      <c r="L6" s="1"/>
      <c r="M6" s="1"/>
      <c r="N6" s="1"/>
      <c r="O6" s="7"/>
      <c r="P6" s="1"/>
    </row>
    <row r="7" spans="1:16" ht="12.75">
      <c r="A7" s="434" t="s">
        <v>1</v>
      </c>
      <c r="B7" s="437" t="s">
        <v>235</v>
      </c>
      <c r="C7" s="429" t="s">
        <v>202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1"/>
    </row>
    <row r="8" spans="1:16" ht="46.5" customHeight="1">
      <c r="A8" s="435"/>
      <c r="B8" s="438"/>
      <c r="C8" s="426" t="s">
        <v>203</v>
      </c>
      <c r="D8" s="427"/>
      <c r="E8" s="428"/>
      <c r="F8" s="426" t="s">
        <v>204</v>
      </c>
      <c r="G8" s="427"/>
      <c r="H8" s="428"/>
      <c r="I8" s="429" t="s">
        <v>205</v>
      </c>
      <c r="J8" s="430"/>
      <c r="K8" s="431"/>
      <c r="L8" s="429" t="s">
        <v>206</v>
      </c>
      <c r="M8" s="431"/>
      <c r="N8" s="429" t="s">
        <v>207</v>
      </c>
      <c r="O8" s="430"/>
      <c r="P8" s="431"/>
    </row>
    <row r="9" spans="1:16" ht="24">
      <c r="A9" s="435"/>
      <c r="B9" s="438"/>
      <c r="C9" s="96" t="s">
        <v>208</v>
      </c>
      <c r="D9" s="96" t="s">
        <v>236</v>
      </c>
      <c r="E9" s="75" t="s">
        <v>14</v>
      </c>
      <c r="F9" s="96" t="s">
        <v>208</v>
      </c>
      <c r="G9" s="96" t="s">
        <v>236</v>
      </c>
      <c r="H9" s="75" t="s">
        <v>14</v>
      </c>
      <c r="I9" s="96" t="s">
        <v>208</v>
      </c>
      <c r="J9" s="96" t="s">
        <v>234</v>
      </c>
      <c r="K9" s="75" t="s">
        <v>14</v>
      </c>
      <c r="L9" s="96" t="s">
        <v>208</v>
      </c>
      <c r="M9" s="96" t="s">
        <v>209</v>
      </c>
      <c r="N9" s="96" t="s">
        <v>208</v>
      </c>
      <c r="O9" s="96" t="s">
        <v>209</v>
      </c>
      <c r="P9" s="75" t="s">
        <v>14</v>
      </c>
    </row>
    <row r="10" spans="1:16" ht="12.75">
      <c r="A10" s="436"/>
      <c r="B10" s="439"/>
      <c r="C10" s="97">
        <v>1</v>
      </c>
      <c r="D10" s="98">
        <v>2</v>
      </c>
      <c r="E10" s="98" t="s">
        <v>148</v>
      </c>
      <c r="F10" s="75">
        <v>4</v>
      </c>
      <c r="G10" s="75">
        <v>5</v>
      </c>
      <c r="H10" s="75" t="s">
        <v>164</v>
      </c>
      <c r="I10" s="97">
        <v>7</v>
      </c>
      <c r="J10" s="97">
        <v>8</v>
      </c>
      <c r="K10" s="97" t="s">
        <v>149</v>
      </c>
      <c r="L10" s="97">
        <v>10</v>
      </c>
      <c r="M10" s="97">
        <v>11</v>
      </c>
      <c r="N10" s="97">
        <v>12</v>
      </c>
      <c r="O10" s="97">
        <v>13</v>
      </c>
      <c r="P10" s="97" t="s">
        <v>180</v>
      </c>
    </row>
    <row r="11" spans="1:16" ht="12.75" customHeight="1">
      <c r="A11" s="93">
        <v>1</v>
      </c>
      <c r="B11" s="329" t="s">
        <v>35</v>
      </c>
      <c r="C11" s="197">
        <v>2</v>
      </c>
      <c r="D11" s="197">
        <v>5</v>
      </c>
      <c r="E11" s="197">
        <f>D11+C11</f>
        <v>7</v>
      </c>
      <c r="F11" s="197">
        <v>8</v>
      </c>
      <c r="G11" s="197">
        <v>6</v>
      </c>
      <c r="H11" s="197">
        <f>G11+F11</f>
        <v>14</v>
      </c>
      <c r="I11" s="197">
        <v>12650</v>
      </c>
      <c r="J11" s="197">
        <v>13353</v>
      </c>
      <c r="K11" s="197">
        <f>I11+J11</f>
        <v>26003</v>
      </c>
      <c r="L11" s="197">
        <v>5636041000</v>
      </c>
      <c r="M11" s="197">
        <v>2626426588</v>
      </c>
      <c r="N11" s="281"/>
      <c r="O11" s="281"/>
      <c r="P11" s="281"/>
    </row>
    <row r="12" spans="1:16" ht="12.75" customHeight="1">
      <c r="A12" s="93">
        <v>2</v>
      </c>
      <c r="B12" s="329" t="s">
        <v>36</v>
      </c>
      <c r="C12" s="281" t="s">
        <v>244</v>
      </c>
      <c r="D12" s="281" t="s">
        <v>27</v>
      </c>
      <c r="E12" s="281" t="s">
        <v>272</v>
      </c>
      <c r="F12" s="281" t="s">
        <v>375</v>
      </c>
      <c r="G12" s="281" t="s">
        <v>27</v>
      </c>
      <c r="H12" s="281" t="s">
        <v>31</v>
      </c>
      <c r="I12" s="281" t="s">
        <v>376</v>
      </c>
      <c r="J12" s="281" t="s">
        <v>377</v>
      </c>
      <c r="K12" s="281" t="s">
        <v>378</v>
      </c>
      <c r="L12" s="221" t="s">
        <v>379</v>
      </c>
      <c r="M12" s="331" t="s">
        <v>380</v>
      </c>
      <c r="N12" s="281" t="s">
        <v>381</v>
      </c>
      <c r="O12" s="197"/>
      <c r="P12" s="197"/>
    </row>
    <row r="13" spans="1:16" ht="12.75" customHeight="1">
      <c r="A13" s="93">
        <v>3</v>
      </c>
      <c r="B13" s="329" t="s">
        <v>37</v>
      </c>
      <c r="C13" s="189"/>
      <c r="D13" s="189"/>
      <c r="E13" s="188"/>
      <c r="F13" s="189"/>
      <c r="G13" s="189"/>
      <c r="H13" s="188"/>
      <c r="I13" s="189"/>
      <c r="J13" s="189"/>
      <c r="K13" s="188"/>
      <c r="L13" s="189"/>
      <c r="M13" s="189"/>
      <c r="N13" s="189"/>
      <c r="O13" s="189"/>
      <c r="P13" s="188"/>
    </row>
    <row r="14" spans="1:16" ht="12.75" customHeight="1">
      <c r="A14" s="93">
        <v>4</v>
      </c>
      <c r="B14" s="329" t="s">
        <v>38</v>
      </c>
      <c r="C14" s="221">
        <v>2</v>
      </c>
      <c r="D14" s="221"/>
      <c r="E14" s="221">
        <v>2</v>
      </c>
      <c r="F14" s="221">
        <v>3</v>
      </c>
      <c r="G14" s="221"/>
      <c r="H14" s="221">
        <v>3</v>
      </c>
      <c r="I14" s="221">
        <v>1529</v>
      </c>
      <c r="J14" s="221"/>
      <c r="K14" s="283">
        <v>1529</v>
      </c>
      <c r="L14" s="283">
        <v>395361</v>
      </c>
      <c r="M14" s="283"/>
      <c r="N14" s="283">
        <f>L14*50%</f>
        <v>197680.5</v>
      </c>
      <c r="O14" s="221"/>
      <c r="P14" s="283">
        <v>225807</v>
      </c>
    </row>
    <row r="15" spans="1:16" ht="12.75" customHeight="1">
      <c r="A15" s="93">
        <v>5</v>
      </c>
      <c r="B15" s="329" t="s">
        <v>39</v>
      </c>
      <c r="C15" s="189">
        <v>2</v>
      </c>
      <c r="D15" s="189">
        <v>5</v>
      </c>
      <c r="E15" s="188">
        <v>7</v>
      </c>
      <c r="F15" s="189">
        <v>6</v>
      </c>
      <c r="G15" s="189">
        <v>6</v>
      </c>
      <c r="H15" s="188">
        <v>12</v>
      </c>
      <c r="I15" s="189">
        <v>9631</v>
      </c>
      <c r="J15" s="189">
        <v>1848</v>
      </c>
      <c r="K15" s="188">
        <v>10479</v>
      </c>
      <c r="L15" s="189">
        <v>2806462</v>
      </c>
      <c r="M15" s="189">
        <v>4408654</v>
      </c>
      <c r="N15" s="189">
        <v>1469632</v>
      </c>
      <c r="O15" s="189">
        <v>449096</v>
      </c>
      <c r="P15" s="188">
        <v>1918728</v>
      </c>
    </row>
    <row r="16" spans="1:16" ht="12.75" customHeight="1">
      <c r="A16" s="93">
        <v>6</v>
      </c>
      <c r="B16" s="329" t="s">
        <v>40</v>
      </c>
      <c r="C16" s="225">
        <v>3</v>
      </c>
      <c r="D16" s="225">
        <v>9</v>
      </c>
      <c r="E16" s="225">
        <v>12</v>
      </c>
      <c r="F16" s="225">
        <v>7</v>
      </c>
      <c r="G16" s="225">
        <v>9</v>
      </c>
      <c r="H16" s="225">
        <v>16</v>
      </c>
      <c r="I16" s="225">
        <v>58.852</v>
      </c>
      <c r="J16" s="225"/>
      <c r="K16" s="225"/>
      <c r="L16" s="225" t="s">
        <v>382</v>
      </c>
      <c r="M16" s="225"/>
      <c r="N16" s="225"/>
      <c r="O16" s="225"/>
      <c r="P16" s="225"/>
    </row>
    <row r="17" spans="1:16" ht="12.75" customHeight="1">
      <c r="A17" s="93">
        <v>7</v>
      </c>
      <c r="B17" s="329" t="s">
        <v>41</v>
      </c>
      <c r="C17" s="281" t="s">
        <v>243</v>
      </c>
      <c r="D17" s="281" t="s">
        <v>242</v>
      </c>
      <c r="E17" s="281" t="s">
        <v>243</v>
      </c>
      <c r="F17" s="281" t="s">
        <v>244</v>
      </c>
      <c r="G17" s="281" t="s">
        <v>242</v>
      </c>
      <c r="H17" s="281" t="s">
        <v>244</v>
      </c>
      <c r="I17" s="202">
        <v>11468</v>
      </c>
      <c r="J17" s="281" t="s">
        <v>242</v>
      </c>
      <c r="K17" s="202">
        <v>11468</v>
      </c>
      <c r="L17" s="281">
        <v>3172506</v>
      </c>
      <c r="M17" s="281" t="s">
        <v>242</v>
      </c>
      <c r="N17" s="281">
        <v>1586253</v>
      </c>
      <c r="O17" s="281" t="s">
        <v>242</v>
      </c>
      <c r="P17" s="281">
        <v>1586253</v>
      </c>
    </row>
    <row r="18" spans="1:16" ht="12.75" customHeight="1">
      <c r="A18" s="93">
        <v>8</v>
      </c>
      <c r="B18" s="329" t="s">
        <v>42</v>
      </c>
      <c r="C18" s="199">
        <v>2</v>
      </c>
      <c r="D18" s="199">
        <v>4</v>
      </c>
      <c r="E18" s="199">
        <f>C18+D18</f>
        <v>6</v>
      </c>
      <c r="F18" s="199">
        <v>6</v>
      </c>
      <c r="G18" s="199">
        <v>7</v>
      </c>
      <c r="H18" s="199">
        <f>F18+G18</f>
        <v>13</v>
      </c>
      <c r="I18" s="199">
        <v>38541</v>
      </c>
      <c r="J18" s="199">
        <v>21096</v>
      </c>
      <c r="K18" s="199">
        <f>I18+J18</f>
        <v>59637</v>
      </c>
      <c r="L18" s="199">
        <v>14225340</v>
      </c>
      <c r="M18" s="199">
        <v>7247569</v>
      </c>
      <c r="N18" s="200">
        <v>7112670</v>
      </c>
      <c r="O18" s="199">
        <v>631031</v>
      </c>
      <c r="P18" s="199">
        <f>N19+O18</f>
        <v>2981931</v>
      </c>
    </row>
    <row r="19" spans="1:16" ht="12.75" customHeight="1">
      <c r="A19" s="93">
        <v>9</v>
      </c>
      <c r="B19" s="329" t="s">
        <v>43</v>
      </c>
      <c r="C19" s="189">
        <v>3</v>
      </c>
      <c r="D19" s="189">
        <v>2</v>
      </c>
      <c r="E19" s="188">
        <v>5</v>
      </c>
      <c r="F19" s="189">
        <v>7</v>
      </c>
      <c r="G19" s="189">
        <v>3</v>
      </c>
      <c r="H19" s="188"/>
      <c r="I19" s="189">
        <v>16576</v>
      </c>
      <c r="J19" s="189">
        <v>4896</v>
      </c>
      <c r="K19" s="188"/>
      <c r="L19" s="189">
        <v>4701801</v>
      </c>
      <c r="M19" s="189">
        <v>1056500</v>
      </c>
      <c r="N19" s="189">
        <v>2350900</v>
      </c>
      <c r="O19" s="189">
        <v>91000</v>
      </c>
      <c r="P19" s="188"/>
    </row>
    <row r="20" spans="1:16" ht="12.75" customHeight="1">
      <c r="A20" s="93">
        <v>10</v>
      </c>
      <c r="B20" s="329" t="s">
        <v>44</v>
      </c>
      <c r="C20" s="189"/>
      <c r="D20" s="189"/>
      <c r="E20" s="188"/>
      <c r="F20" s="189"/>
      <c r="G20" s="189"/>
      <c r="H20" s="188"/>
      <c r="I20" s="189"/>
      <c r="J20" s="189"/>
      <c r="K20" s="188"/>
      <c r="L20" s="189"/>
      <c r="M20" s="189"/>
      <c r="N20" s="189"/>
      <c r="O20" s="189"/>
      <c r="P20" s="188"/>
    </row>
    <row r="21" spans="1:16" ht="12.75" customHeight="1">
      <c r="A21" s="93">
        <v>11</v>
      </c>
      <c r="B21" s="329" t="s">
        <v>45</v>
      </c>
      <c r="C21" s="189"/>
      <c r="D21" s="189"/>
      <c r="E21" s="188"/>
      <c r="F21" s="189"/>
      <c r="G21" s="189"/>
      <c r="H21" s="188"/>
      <c r="I21" s="189"/>
      <c r="J21" s="189"/>
      <c r="K21" s="188"/>
      <c r="L21" s="189"/>
      <c r="M21" s="189"/>
      <c r="N21" s="189"/>
      <c r="O21" s="189"/>
      <c r="P21" s="188"/>
    </row>
    <row r="22" spans="1:16" ht="12.75" customHeight="1">
      <c r="A22" s="93">
        <v>12</v>
      </c>
      <c r="B22" s="329" t="s">
        <v>46</v>
      </c>
      <c r="C22" s="197">
        <v>1</v>
      </c>
      <c r="D22" s="197"/>
      <c r="E22" s="197">
        <f>SUM(C22:D22)</f>
        <v>1</v>
      </c>
      <c r="F22" s="197">
        <v>4</v>
      </c>
      <c r="G22" s="197"/>
      <c r="H22" s="197">
        <f>SUM(F22:G22)</f>
        <v>4</v>
      </c>
      <c r="I22" s="197">
        <v>9667</v>
      </c>
      <c r="J22" s="197"/>
      <c r="K22" s="197">
        <f>SUM(I22:J22)</f>
        <v>9667</v>
      </c>
      <c r="L22" s="197">
        <v>2776338</v>
      </c>
      <c r="M22" s="197"/>
      <c r="N22" s="197">
        <v>1388169</v>
      </c>
      <c r="O22" s="197"/>
      <c r="P22" s="197">
        <f>SUM(N22:O22)</f>
        <v>1388169</v>
      </c>
    </row>
    <row r="23" spans="1:16" ht="12.75" customHeight="1">
      <c r="A23" s="93">
        <v>13</v>
      </c>
      <c r="B23" s="329" t="s">
        <v>47</v>
      </c>
      <c r="C23" s="189">
        <v>1</v>
      </c>
      <c r="D23" s="189">
        <v>0</v>
      </c>
      <c r="E23" s="188">
        <v>1</v>
      </c>
      <c r="F23" s="189">
        <v>2</v>
      </c>
      <c r="G23" s="189">
        <v>0</v>
      </c>
      <c r="H23" s="188">
        <v>2</v>
      </c>
      <c r="I23" s="189">
        <v>1116</v>
      </c>
      <c r="J23" s="189">
        <v>0</v>
      </c>
      <c r="K23" s="188">
        <v>1116</v>
      </c>
      <c r="L23" s="189">
        <v>441906</v>
      </c>
      <c r="M23" s="189">
        <v>0</v>
      </c>
      <c r="N23" s="189">
        <v>220953</v>
      </c>
      <c r="O23" s="189">
        <v>0</v>
      </c>
      <c r="P23" s="188">
        <v>220953</v>
      </c>
    </row>
    <row r="24" spans="1:16" ht="12.75" customHeight="1">
      <c r="A24" s="93">
        <v>14</v>
      </c>
      <c r="B24" s="329" t="s">
        <v>48</v>
      </c>
      <c r="C24" s="189"/>
      <c r="D24" s="189"/>
      <c r="E24" s="188"/>
      <c r="F24" s="189"/>
      <c r="G24" s="189"/>
      <c r="H24" s="188"/>
      <c r="I24" s="189"/>
      <c r="J24" s="189"/>
      <c r="K24" s="188"/>
      <c r="L24" s="189"/>
      <c r="M24" s="189"/>
      <c r="N24" s="189"/>
      <c r="O24" s="189"/>
      <c r="P24" s="188"/>
    </row>
    <row r="25" spans="1:16" ht="12.75" customHeight="1">
      <c r="A25" s="93">
        <v>15</v>
      </c>
      <c r="B25" s="329" t="s">
        <v>49</v>
      </c>
      <c r="C25" s="219">
        <v>3</v>
      </c>
      <c r="D25" s="219">
        <v>4</v>
      </c>
      <c r="E25" s="247">
        <f>D25+C25</f>
        <v>7</v>
      </c>
      <c r="F25" s="219">
        <v>11</v>
      </c>
      <c r="G25" s="219">
        <v>4</v>
      </c>
      <c r="H25" s="247">
        <f>G25+F25</f>
        <v>15</v>
      </c>
      <c r="I25" s="202">
        <v>36223</v>
      </c>
      <c r="J25" s="202">
        <v>26715</v>
      </c>
      <c r="K25" s="247">
        <f>J25+I25</f>
        <v>62938</v>
      </c>
      <c r="L25" s="202">
        <v>13178792</v>
      </c>
      <c r="M25" s="202">
        <v>8868243.438</v>
      </c>
      <c r="N25" s="202">
        <v>6589396</v>
      </c>
      <c r="O25" s="202">
        <v>1469228.68</v>
      </c>
      <c r="P25" s="202">
        <f>O25+N25</f>
        <v>8058624.68</v>
      </c>
    </row>
    <row r="26" spans="1:16" ht="12.75" customHeight="1">
      <c r="A26" s="93">
        <v>16</v>
      </c>
      <c r="B26" s="329" t="s">
        <v>50</v>
      </c>
      <c r="C26" s="189">
        <v>3</v>
      </c>
      <c r="D26" s="189">
        <v>2</v>
      </c>
      <c r="E26" s="188">
        <v>5</v>
      </c>
      <c r="F26" s="189">
        <v>7</v>
      </c>
      <c r="G26" s="189">
        <v>2</v>
      </c>
      <c r="H26" s="188">
        <v>9</v>
      </c>
      <c r="I26" s="189">
        <v>20655</v>
      </c>
      <c r="J26" s="189">
        <v>1640</v>
      </c>
      <c r="K26" s="188">
        <v>22295</v>
      </c>
      <c r="L26" s="189">
        <v>6882309</v>
      </c>
      <c r="M26" s="189">
        <v>587870</v>
      </c>
      <c r="N26" s="189">
        <v>3303508</v>
      </c>
      <c r="O26" s="189">
        <v>51936</v>
      </c>
      <c r="P26" s="188">
        <v>3355444</v>
      </c>
    </row>
    <row r="27" spans="1:16" ht="12.75" customHeight="1">
      <c r="A27" s="93">
        <v>17</v>
      </c>
      <c r="B27" s="329" t="s">
        <v>51</v>
      </c>
      <c r="C27" s="229">
        <v>2</v>
      </c>
      <c r="D27" s="229">
        <v>0</v>
      </c>
      <c r="E27" s="229">
        <v>2</v>
      </c>
      <c r="F27" s="229">
        <v>2</v>
      </c>
      <c r="G27" s="229">
        <v>0</v>
      </c>
      <c r="H27" s="229">
        <v>2</v>
      </c>
      <c r="I27" s="229">
        <v>3.752</v>
      </c>
      <c r="J27" s="229">
        <v>0</v>
      </c>
      <c r="K27" s="229">
        <v>3.752</v>
      </c>
      <c r="L27" s="229">
        <v>725.062</v>
      </c>
      <c r="M27" s="229">
        <v>0</v>
      </c>
      <c r="N27" s="229">
        <v>362.531</v>
      </c>
      <c r="O27" s="229">
        <v>0</v>
      </c>
      <c r="P27" s="229">
        <v>362.531</v>
      </c>
    </row>
    <row r="28" spans="1:16" ht="12.75" customHeight="1">
      <c r="A28" s="93">
        <v>18</v>
      </c>
      <c r="B28" s="329" t="s">
        <v>52</v>
      </c>
      <c r="C28" s="197">
        <v>1</v>
      </c>
      <c r="D28" s="197"/>
      <c r="E28" s="197">
        <f>C28+D28</f>
        <v>1</v>
      </c>
      <c r="F28" s="197">
        <v>2</v>
      </c>
      <c r="G28" s="197"/>
      <c r="H28" s="197">
        <f>F28</f>
        <v>2</v>
      </c>
      <c r="I28" s="247">
        <v>2150</v>
      </c>
      <c r="J28" s="247"/>
      <c r="K28" s="202">
        <f>J28+I28</f>
        <v>2150</v>
      </c>
      <c r="L28" s="247">
        <v>795865300</v>
      </c>
      <c r="M28" s="247"/>
      <c r="N28" s="202">
        <f>L28*50%</f>
        <v>397932650</v>
      </c>
      <c r="O28" s="247"/>
      <c r="P28" s="202">
        <f>N28</f>
        <v>397932650</v>
      </c>
    </row>
    <row r="29" spans="1:16" ht="12.75" customHeight="1">
      <c r="A29" s="93">
        <v>19</v>
      </c>
      <c r="B29" s="329" t="s">
        <v>53</v>
      </c>
      <c r="C29" s="197">
        <v>4</v>
      </c>
      <c r="D29" s="197">
        <v>13</v>
      </c>
      <c r="E29" s="197">
        <v>17</v>
      </c>
      <c r="F29" s="197">
        <v>12</v>
      </c>
      <c r="G29" s="197">
        <v>13</v>
      </c>
      <c r="H29" s="197">
        <v>25</v>
      </c>
      <c r="I29" s="197">
        <v>13469</v>
      </c>
      <c r="J29" s="197">
        <v>7347</v>
      </c>
      <c r="K29" s="260">
        <v>20.816</v>
      </c>
      <c r="L29" s="197">
        <v>7205003</v>
      </c>
      <c r="M29" s="197" t="s">
        <v>383</v>
      </c>
      <c r="N29" s="197">
        <v>3602501</v>
      </c>
      <c r="O29" s="197">
        <v>601328</v>
      </c>
      <c r="P29" s="197">
        <v>4203829</v>
      </c>
    </row>
    <row r="30" spans="1:16" ht="12.75" customHeight="1">
      <c r="A30" s="93">
        <v>20</v>
      </c>
      <c r="B30" s="329" t="s">
        <v>54</v>
      </c>
      <c r="C30" s="189">
        <v>3</v>
      </c>
      <c r="D30" s="189">
        <v>0</v>
      </c>
      <c r="E30" s="188">
        <v>3</v>
      </c>
      <c r="F30" s="189">
        <v>9</v>
      </c>
      <c r="G30" s="189">
        <v>0</v>
      </c>
      <c r="H30" s="188">
        <v>9</v>
      </c>
      <c r="I30" s="189">
        <v>19074</v>
      </c>
      <c r="J30" s="189">
        <v>0</v>
      </c>
      <c r="K30" s="188">
        <v>19074</v>
      </c>
      <c r="L30" s="189">
        <v>5020000</v>
      </c>
      <c r="M30" s="189">
        <v>0</v>
      </c>
      <c r="N30" s="189">
        <v>2510000</v>
      </c>
      <c r="O30" s="189">
        <v>0</v>
      </c>
      <c r="P30" s="189">
        <v>2510000</v>
      </c>
    </row>
    <row r="31" spans="1:16" ht="12.75" customHeight="1">
      <c r="A31" s="99">
        <v>21</v>
      </c>
      <c r="B31" s="330" t="s">
        <v>55</v>
      </c>
      <c r="C31" s="189">
        <v>3</v>
      </c>
      <c r="D31" s="295">
        <v>1</v>
      </c>
      <c r="E31" s="295">
        <f>SUM(D31)</f>
        <v>1</v>
      </c>
      <c r="F31" s="295">
        <v>8</v>
      </c>
      <c r="G31" s="295">
        <v>1</v>
      </c>
      <c r="H31" s="295">
        <f>SUM(F31:G31)</f>
        <v>9</v>
      </c>
      <c r="I31" s="295">
        <v>16223</v>
      </c>
      <c r="J31" s="295">
        <v>0</v>
      </c>
      <c r="K31" s="295">
        <f>SUM(I31:J31)</f>
        <v>16223</v>
      </c>
      <c r="L31" s="295">
        <v>4885029</v>
      </c>
      <c r="M31" s="295">
        <v>0</v>
      </c>
      <c r="N31" s="295">
        <v>2427515</v>
      </c>
      <c r="O31" s="295">
        <v>0</v>
      </c>
      <c r="P31" s="295">
        <f>SUM(N31:O31)</f>
        <v>2427515</v>
      </c>
    </row>
    <row r="32" spans="1:16" ht="12.75" customHeight="1">
      <c r="A32" s="93">
        <v>22</v>
      </c>
      <c r="B32" s="329" t="s">
        <v>56</v>
      </c>
      <c r="C32" s="189">
        <v>1</v>
      </c>
      <c r="D32" s="189">
        <v>2</v>
      </c>
      <c r="E32" s="188">
        <v>3</v>
      </c>
      <c r="F32" s="189">
        <v>2</v>
      </c>
      <c r="G32" s="189">
        <v>4</v>
      </c>
      <c r="H32" s="188">
        <v>4</v>
      </c>
      <c r="I32" s="189">
        <v>26897</v>
      </c>
      <c r="J32" s="189">
        <v>211</v>
      </c>
      <c r="K32" s="245">
        <v>211</v>
      </c>
      <c r="L32" s="188">
        <v>1115346</v>
      </c>
      <c r="M32" s="189">
        <v>68927</v>
      </c>
      <c r="N32" s="188">
        <v>1115346</v>
      </c>
      <c r="O32" s="189"/>
      <c r="P32" s="189">
        <v>68927</v>
      </c>
    </row>
    <row r="33" spans="1:16" ht="12.75" customHeight="1">
      <c r="A33" s="93">
        <v>23</v>
      </c>
      <c r="B33" s="329" t="s">
        <v>57</v>
      </c>
      <c r="C33" s="189">
        <v>2</v>
      </c>
      <c r="D33" s="189">
        <v>4</v>
      </c>
      <c r="E33" s="188">
        <v>6</v>
      </c>
      <c r="F33" s="189">
        <v>5</v>
      </c>
      <c r="G33" s="189">
        <v>5</v>
      </c>
      <c r="H33" s="188">
        <v>10</v>
      </c>
      <c r="I33" s="189">
        <v>2289</v>
      </c>
      <c r="J33" s="189">
        <v>2715</v>
      </c>
      <c r="K33" s="188">
        <v>5004</v>
      </c>
      <c r="L33" s="189">
        <v>665568</v>
      </c>
      <c r="M33" s="189">
        <v>826951</v>
      </c>
      <c r="N33" s="189">
        <v>327809</v>
      </c>
      <c r="O33" s="189">
        <v>39522</v>
      </c>
      <c r="P33" s="188">
        <v>367331</v>
      </c>
    </row>
    <row r="34" spans="1:16" ht="12.75" customHeight="1">
      <c r="A34" s="93">
        <v>24</v>
      </c>
      <c r="B34" s="329" t="s">
        <v>58</v>
      </c>
      <c r="C34" s="197">
        <v>9</v>
      </c>
      <c r="D34" s="197">
        <v>41</v>
      </c>
      <c r="E34" s="247">
        <f>C34+D34</f>
        <v>50</v>
      </c>
      <c r="F34" s="247">
        <v>42</v>
      </c>
      <c r="G34" s="197">
        <v>72</v>
      </c>
      <c r="H34" s="197">
        <f>F34+G34</f>
        <v>114</v>
      </c>
      <c r="I34" s="247">
        <v>64552</v>
      </c>
      <c r="J34" s="247">
        <v>133082</v>
      </c>
      <c r="K34" s="197">
        <f>I34+J34</f>
        <v>197634</v>
      </c>
      <c r="L34" s="197">
        <v>50530422</v>
      </c>
      <c r="M34" s="247">
        <v>69348124</v>
      </c>
      <c r="N34" s="247">
        <f>SUM(L34:M34)</f>
        <v>119878546</v>
      </c>
      <c r="O34" s="197">
        <v>67878</v>
      </c>
      <c r="P34" s="197">
        <v>0</v>
      </c>
    </row>
    <row r="35" spans="1:16" ht="12.75" customHeight="1">
      <c r="A35" s="93">
        <v>25</v>
      </c>
      <c r="B35" s="329" t="s">
        <v>59</v>
      </c>
      <c r="C35" s="197">
        <v>2</v>
      </c>
      <c r="D35" s="197">
        <v>2</v>
      </c>
      <c r="E35" s="197">
        <v>4</v>
      </c>
      <c r="F35" s="197">
        <v>4</v>
      </c>
      <c r="G35" s="197">
        <v>2</v>
      </c>
      <c r="H35" s="197">
        <v>6</v>
      </c>
      <c r="I35" s="197">
        <v>3842</v>
      </c>
      <c r="J35" s="197">
        <v>1032</v>
      </c>
      <c r="K35" s="197">
        <v>4874</v>
      </c>
      <c r="L35" s="197">
        <v>1080672</v>
      </c>
      <c r="M35" s="197">
        <v>313094</v>
      </c>
      <c r="N35" s="197">
        <v>540336</v>
      </c>
      <c r="O35" s="197">
        <v>0</v>
      </c>
      <c r="P35" s="197">
        <v>540336</v>
      </c>
    </row>
    <row r="36" spans="1:16" ht="12.75" customHeight="1">
      <c r="A36" s="93">
        <v>26</v>
      </c>
      <c r="B36" s="329" t="s">
        <v>60</v>
      </c>
      <c r="C36" s="189">
        <v>2</v>
      </c>
      <c r="D36" s="188">
        <v>4</v>
      </c>
      <c r="E36" s="189">
        <v>6</v>
      </c>
      <c r="F36" s="189">
        <v>8</v>
      </c>
      <c r="G36" s="189">
        <v>4</v>
      </c>
      <c r="H36" s="188">
        <f>SUM(F36:G36)</f>
        <v>12</v>
      </c>
      <c r="I36" s="189">
        <v>16920</v>
      </c>
      <c r="J36" s="189">
        <v>2995</v>
      </c>
      <c r="K36" s="189">
        <f>SUM(I36:J36)</f>
        <v>19915</v>
      </c>
      <c r="L36" s="188">
        <v>5800000</v>
      </c>
      <c r="M36" s="189">
        <v>971882</v>
      </c>
      <c r="N36" s="189">
        <v>2900000</v>
      </c>
      <c r="O36" s="189">
        <v>341587</v>
      </c>
      <c r="P36" s="188">
        <f>SUM(N36:O36)</f>
        <v>3241587</v>
      </c>
    </row>
    <row r="37" spans="1:16" ht="12.75" customHeight="1">
      <c r="A37" s="93">
        <v>27</v>
      </c>
      <c r="B37" s="329" t="s">
        <v>61</v>
      </c>
      <c r="C37" s="248">
        <v>1</v>
      </c>
      <c r="D37" s="248">
        <v>0</v>
      </c>
      <c r="E37" s="248">
        <v>1</v>
      </c>
      <c r="F37" s="248">
        <v>2</v>
      </c>
      <c r="G37" s="248">
        <v>0</v>
      </c>
      <c r="H37" s="248">
        <v>2</v>
      </c>
      <c r="I37" s="277">
        <v>4120</v>
      </c>
      <c r="J37" s="248">
        <v>0</v>
      </c>
      <c r="K37" s="277">
        <v>4120</v>
      </c>
      <c r="L37" s="248" t="s">
        <v>384</v>
      </c>
      <c r="M37" s="248"/>
      <c r="N37" s="231" t="s">
        <v>385</v>
      </c>
      <c r="O37" s="231"/>
      <c r="P37" s="231" t="s">
        <v>385</v>
      </c>
    </row>
    <row r="38" spans="1:16" ht="12.75" customHeight="1">
      <c r="A38" s="93">
        <v>28</v>
      </c>
      <c r="B38" s="329" t="s">
        <v>62</v>
      </c>
      <c r="C38" s="197">
        <v>5</v>
      </c>
      <c r="D38" s="197">
        <v>7</v>
      </c>
      <c r="E38" s="197">
        <v>12</v>
      </c>
      <c r="F38" s="197">
        <v>20</v>
      </c>
      <c r="G38" s="197">
        <v>12</v>
      </c>
      <c r="H38" s="197">
        <v>32</v>
      </c>
      <c r="I38" s="197" t="s">
        <v>386</v>
      </c>
      <c r="J38" s="197" t="s">
        <v>387</v>
      </c>
      <c r="K38" s="197" t="s">
        <v>388</v>
      </c>
      <c r="L38" s="197" t="s">
        <v>389</v>
      </c>
      <c r="M38" s="197" t="s">
        <v>390</v>
      </c>
      <c r="N38" s="197" t="s">
        <v>391</v>
      </c>
      <c r="O38" s="197" t="s">
        <v>392</v>
      </c>
      <c r="P38" s="197" t="s">
        <v>393</v>
      </c>
    </row>
    <row r="39" spans="1:16" ht="12.75" customHeight="1">
      <c r="A39" s="93">
        <v>29</v>
      </c>
      <c r="B39" s="329" t="s">
        <v>63</v>
      </c>
      <c r="C39" s="196">
        <v>1</v>
      </c>
      <c r="D39" s="196">
        <v>1</v>
      </c>
      <c r="E39" s="196">
        <f>SUM(C39:D39)</f>
        <v>2</v>
      </c>
      <c r="F39" s="196">
        <v>2</v>
      </c>
      <c r="G39" s="196">
        <v>1</v>
      </c>
      <c r="H39" s="196">
        <f>SUM(F39:G39)</f>
        <v>3</v>
      </c>
      <c r="I39" s="196">
        <v>7367</v>
      </c>
      <c r="J39" s="196">
        <v>0</v>
      </c>
      <c r="K39" s="196">
        <f>SUM(I39:J39)</f>
        <v>7367</v>
      </c>
      <c r="L39" s="196" t="s">
        <v>394</v>
      </c>
      <c r="M39" s="196">
        <v>0</v>
      </c>
      <c r="N39" s="323" t="s">
        <v>395</v>
      </c>
      <c r="O39" s="196">
        <v>0</v>
      </c>
      <c r="P39" s="323" t="s">
        <v>395</v>
      </c>
    </row>
    <row r="40" spans="1:16" ht="12.75" customHeight="1">
      <c r="A40" s="93">
        <v>30</v>
      </c>
      <c r="B40" s="329" t="s">
        <v>64</v>
      </c>
      <c r="C40" s="188">
        <v>2</v>
      </c>
      <c r="D40" s="188">
        <v>7</v>
      </c>
      <c r="E40" s="188">
        <v>9</v>
      </c>
      <c r="F40" s="188">
        <v>2</v>
      </c>
      <c r="G40" s="188">
        <v>8</v>
      </c>
      <c r="H40" s="188">
        <v>10</v>
      </c>
      <c r="I40" s="188">
        <v>1196</v>
      </c>
      <c r="J40" s="188">
        <v>3054</v>
      </c>
      <c r="K40" s="188">
        <v>4250</v>
      </c>
      <c r="L40" s="188">
        <v>707112</v>
      </c>
      <c r="M40" s="188">
        <v>1362623</v>
      </c>
      <c r="N40" s="188">
        <v>353556</v>
      </c>
      <c r="O40" s="188">
        <v>85170</v>
      </c>
      <c r="P40" s="188">
        <v>438726</v>
      </c>
    </row>
    <row r="41" spans="1:16" ht="12.75" customHeight="1">
      <c r="A41" s="93">
        <v>31</v>
      </c>
      <c r="B41" s="329" t="s">
        <v>65</v>
      </c>
      <c r="C41" s="229">
        <v>7</v>
      </c>
      <c r="D41" s="229">
        <v>12</v>
      </c>
      <c r="E41" s="229">
        <v>19</v>
      </c>
      <c r="F41" s="229">
        <v>56</v>
      </c>
      <c r="G41" s="229">
        <v>32</v>
      </c>
      <c r="H41" s="229">
        <v>88</v>
      </c>
      <c r="I41" s="229">
        <v>252245</v>
      </c>
      <c r="J41" s="229">
        <v>61752</v>
      </c>
      <c r="K41" s="229">
        <v>313997</v>
      </c>
      <c r="L41" s="229">
        <v>166400000</v>
      </c>
      <c r="M41" s="229">
        <v>25000000</v>
      </c>
      <c r="N41" s="229">
        <v>83200000</v>
      </c>
      <c r="O41" s="229"/>
      <c r="P41" s="229"/>
    </row>
    <row r="42" spans="1:16" ht="12.75" customHeight="1">
      <c r="A42" s="93">
        <v>32</v>
      </c>
      <c r="B42" s="329" t="s">
        <v>66</v>
      </c>
      <c r="C42" s="189">
        <v>1</v>
      </c>
      <c r="D42" s="189">
        <v>0</v>
      </c>
      <c r="E42" s="188">
        <f>SUM(C42:D42)</f>
        <v>1</v>
      </c>
      <c r="F42" s="189">
        <v>6</v>
      </c>
      <c r="G42" s="189">
        <v>0</v>
      </c>
      <c r="H42" s="188">
        <f>SUM(F42:G42)</f>
        <v>6</v>
      </c>
      <c r="I42" s="189">
        <v>12893</v>
      </c>
      <c r="J42" s="189">
        <v>0</v>
      </c>
      <c r="K42" s="188">
        <f>SUM(I42:J42)</f>
        <v>12893</v>
      </c>
      <c r="L42" s="189">
        <v>7457397</v>
      </c>
      <c r="M42" s="189">
        <v>0</v>
      </c>
      <c r="N42" s="189">
        <v>3728699</v>
      </c>
      <c r="O42" s="189">
        <v>0</v>
      </c>
      <c r="P42" s="188">
        <f aca="true" t="shared" si="0" ref="P42:P49">SUM(N42:O42)</f>
        <v>3728699</v>
      </c>
    </row>
    <row r="43" spans="1:16" ht="12.75" customHeight="1">
      <c r="A43" s="93">
        <v>33</v>
      </c>
      <c r="B43" s="329" t="s">
        <v>67</v>
      </c>
      <c r="C43" s="236">
        <v>2</v>
      </c>
      <c r="D43" s="236">
        <v>1</v>
      </c>
      <c r="E43" s="188">
        <f aca="true" t="shared" si="1" ref="E43:E74">SUM(C43:D43)</f>
        <v>3</v>
      </c>
      <c r="F43" s="236">
        <v>6</v>
      </c>
      <c r="G43" s="236">
        <v>1</v>
      </c>
      <c r="H43" s="188">
        <f aca="true" t="shared" si="2" ref="H43:H64">SUM(F43:G43)</f>
        <v>7</v>
      </c>
      <c r="I43" s="205">
        <v>19031</v>
      </c>
      <c r="J43" s="205">
        <v>1135</v>
      </c>
      <c r="K43" s="188">
        <f aca="true" t="shared" si="3" ref="K43:K64">SUM(I43:J43)</f>
        <v>20166</v>
      </c>
      <c r="L43" s="205">
        <v>4789802</v>
      </c>
      <c r="M43" s="205">
        <v>256817</v>
      </c>
      <c r="N43" s="205">
        <v>2394901</v>
      </c>
      <c r="O43" s="205">
        <v>7663</v>
      </c>
      <c r="P43" s="188">
        <f t="shared" si="0"/>
        <v>2402564</v>
      </c>
    </row>
    <row r="44" spans="1:16" ht="12.75" customHeight="1">
      <c r="A44" s="93">
        <v>34</v>
      </c>
      <c r="B44" s="329" t="s">
        <v>68</v>
      </c>
      <c r="C44" s="189">
        <v>1</v>
      </c>
      <c r="D44" s="189"/>
      <c r="E44" s="188">
        <f t="shared" si="1"/>
        <v>1</v>
      </c>
      <c r="F44" s="189">
        <v>2</v>
      </c>
      <c r="G44" s="189"/>
      <c r="H44" s="188">
        <f t="shared" si="2"/>
        <v>2</v>
      </c>
      <c r="I44" s="189">
        <v>7777</v>
      </c>
      <c r="J44" s="189"/>
      <c r="K44" s="188">
        <f t="shared" si="3"/>
        <v>7777</v>
      </c>
      <c r="L44" s="189">
        <v>2098362500</v>
      </c>
      <c r="M44" s="189"/>
      <c r="N44" s="189">
        <v>1049181250</v>
      </c>
      <c r="O44" s="189"/>
      <c r="P44" s="188">
        <f t="shared" si="0"/>
        <v>1049181250</v>
      </c>
    </row>
    <row r="45" spans="1:16" ht="12.75" customHeight="1">
      <c r="A45" s="93">
        <v>35</v>
      </c>
      <c r="B45" s="329" t="s">
        <v>69</v>
      </c>
      <c r="C45" s="189">
        <v>1</v>
      </c>
      <c r="D45" s="189">
        <v>0</v>
      </c>
      <c r="E45" s="188">
        <f t="shared" si="1"/>
        <v>1</v>
      </c>
      <c r="F45" s="189">
        <v>1</v>
      </c>
      <c r="G45" s="189">
        <v>0</v>
      </c>
      <c r="H45" s="188">
        <f t="shared" si="2"/>
        <v>1</v>
      </c>
      <c r="I45" s="189">
        <v>508</v>
      </c>
      <c r="J45" s="189">
        <v>0</v>
      </c>
      <c r="K45" s="188">
        <f t="shared" si="3"/>
        <v>508</v>
      </c>
      <c r="L45" s="189">
        <v>263402430</v>
      </c>
      <c r="M45" s="189">
        <v>0</v>
      </c>
      <c r="N45" s="189">
        <v>131701</v>
      </c>
      <c r="O45" s="189">
        <v>0</v>
      </c>
      <c r="P45" s="188">
        <f t="shared" si="0"/>
        <v>131701</v>
      </c>
    </row>
    <row r="46" spans="1:16" ht="12.75" customHeight="1">
      <c r="A46" s="93">
        <v>36</v>
      </c>
      <c r="B46" s="329" t="s">
        <v>70</v>
      </c>
      <c r="C46" s="197">
        <v>1</v>
      </c>
      <c r="D46" s="197">
        <v>1</v>
      </c>
      <c r="E46" s="188">
        <f t="shared" si="1"/>
        <v>2</v>
      </c>
      <c r="F46" s="197">
        <v>2</v>
      </c>
      <c r="G46" s="197">
        <v>1</v>
      </c>
      <c r="H46" s="188">
        <f t="shared" si="2"/>
        <v>3</v>
      </c>
      <c r="I46" s="197">
        <v>2719</v>
      </c>
      <c r="J46" s="197">
        <v>0</v>
      </c>
      <c r="K46" s="188">
        <f t="shared" si="3"/>
        <v>2719</v>
      </c>
      <c r="L46" s="197">
        <v>737681</v>
      </c>
      <c r="M46" s="197"/>
      <c r="N46" s="197">
        <v>368840</v>
      </c>
      <c r="O46" s="197">
        <v>0</v>
      </c>
      <c r="P46" s="188">
        <f t="shared" si="0"/>
        <v>368840</v>
      </c>
    </row>
    <row r="47" spans="1:16" ht="12.75" customHeight="1">
      <c r="A47" s="93">
        <v>37</v>
      </c>
      <c r="B47" s="329" t="s">
        <v>71</v>
      </c>
      <c r="C47" s="234">
        <v>1</v>
      </c>
      <c r="D47" s="197">
        <v>4</v>
      </c>
      <c r="E47" s="188">
        <f t="shared" si="1"/>
        <v>5</v>
      </c>
      <c r="F47" s="197">
        <v>1</v>
      </c>
      <c r="G47" s="197">
        <v>4</v>
      </c>
      <c r="H47" s="188">
        <f t="shared" si="2"/>
        <v>5</v>
      </c>
      <c r="I47" s="197">
        <v>779</v>
      </c>
      <c r="J47" s="197">
        <v>4459</v>
      </c>
      <c r="K47" s="188">
        <f t="shared" si="3"/>
        <v>5238</v>
      </c>
      <c r="L47" s="197">
        <v>214965</v>
      </c>
      <c r="M47" s="197">
        <v>1232330</v>
      </c>
      <c r="N47" s="197">
        <v>107482</v>
      </c>
      <c r="O47" s="197">
        <v>62169</v>
      </c>
      <c r="P47" s="188">
        <f t="shared" si="0"/>
        <v>169651</v>
      </c>
    </row>
    <row r="48" spans="1:16" ht="12.75" customHeight="1">
      <c r="A48" s="93">
        <v>38</v>
      </c>
      <c r="B48" s="329" t="s">
        <v>72</v>
      </c>
      <c r="C48" s="189">
        <v>3</v>
      </c>
      <c r="D48" s="189">
        <v>5</v>
      </c>
      <c r="E48" s="188">
        <f t="shared" si="1"/>
        <v>8</v>
      </c>
      <c r="F48" s="189">
        <v>10</v>
      </c>
      <c r="G48" s="189">
        <v>6</v>
      </c>
      <c r="H48" s="188">
        <f t="shared" si="2"/>
        <v>16</v>
      </c>
      <c r="I48" s="189">
        <v>24000</v>
      </c>
      <c r="J48" s="189">
        <v>9020</v>
      </c>
      <c r="K48" s="188">
        <f t="shared" si="3"/>
        <v>33020</v>
      </c>
      <c r="L48" s="189">
        <v>7286326</v>
      </c>
      <c r="M48" s="189">
        <v>1987272</v>
      </c>
      <c r="N48" s="189">
        <v>3643163</v>
      </c>
      <c r="O48" s="189">
        <v>223989</v>
      </c>
      <c r="P48" s="188">
        <f t="shared" si="0"/>
        <v>3867152</v>
      </c>
    </row>
    <row r="49" spans="1:16" ht="12.75" customHeight="1">
      <c r="A49" s="93">
        <v>39</v>
      </c>
      <c r="B49" s="329" t="s">
        <v>73</v>
      </c>
      <c r="C49" s="251">
        <v>4</v>
      </c>
      <c r="D49" s="251">
        <v>6</v>
      </c>
      <c r="E49" s="188">
        <f t="shared" si="1"/>
        <v>10</v>
      </c>
      <c r="F49" s="251">
        <v>11</v>
      </c>
      <c r="G49" s="251">
        <v>7</v>
      </c>
      <c r="H49" s="188">
        <f t="shared" si="2"/>
        <v>18</v>
      </c>
      <c r="I49" s="251">
        <v>39786</v>
      </c>
      <c r="J49" s="251">
        <v>17978</v>
      </c>
      <c r="K49" s="188">
        <f t="shared" si="3"/>
        <v>57764</v>
      </c>
      <c r="L49" s="251">
        <v>10452765</v>
      </c>
      <c r="M49" s="251">
        <v>4122081.774</v>
      </c>
      <c r="N49" s="251">
        <v>5226382</v>
      </c>
      <c r="O49" s="251">
        <v>530259</v>
      </c>
      <c r="P49" s="188">
        <f t="shared" si="0"/>
        <v>5756641</v>
      </c>
    </row>
    <row r="50" spans="1:16" ht="12.75" customHeight="1">
      <c r="A50" s="93">
        <v>40</v>
      </c>
      <c r="B50" s="329" t="s">
        <v>74</v>
      </c>
      <c r="C50" s="189">
        <v>1</v>
      </c>
      <c r="D50" s="189">
        <v>2</v>
      </c>
      <c r="E50" s="188">
        <f t="shared" si="1"/>
        <v>3</v>
      </c>
      <c r="F50" s="189">
        <v>2</v>
      </c>
      <c r="G50" s="189">
        <v>2</v>
      </c>
      <c r="H50" s="188">
        <f t="shared" si="2"/>
        <v>4</v>
      </c>
      <c r="I50" s="189">
        <v>4949</v>
      </c>
      <c r="J50" s="189">
        <v>820</v>
      </c>
      <c r="K50" s="188">
        <f t="shared" si="3"/>
        <v>5769</v>
      </c>
      <c r="L50" s="189">
        <v>1329575</v>
      </c>
      <c r="M50" s="189">
        <v>250339</v>
      </c>
      <c r="N50" s="189">
        <v>665787</v>
      </c>
      <c r="O50" s="189">
        <v>250338</v>
      </c>
      <c r="P50" s="188">
        <v>916125</v>
      </c>
    </row>
    <row r="51" spans="1:16" ht="12.75" customHeight="1">
      <c r="A51" s="93">
        <v>41</v>
      </c>
      <c r="B51" s="329" t="s">
        <v>75</v>
      </c>
      <c r="C51" s="189">
        <v>2</v>
      </c>
      <c r="D51" s="189">
        <v>12</v>
      </c>
      <c r="E51" s="188">
        <f t="shared" si="1"/>
        <v>14</v>
      </c>
      <c r="F51" s="189">
        <v>6</v>
      </c>
      <c r="G51" s="189">
        <v>13</v>
      </c>
      <c r="H51" s="188">
        <f t="shared" si="2"/>
        <v>19</v>
      </c>
      <c r="I51" s="189">
        <v>11101</v>
      </c>
      <c r="J51" s="189">
        <v>9146</v>
      </c>
      <c r="K51" s="188">
        <f t="shared" si="3"/>
        <v>20247</v>
      </c>
      <c r="L51" s="189">
        <v>3268264</v>
      </c>
      <c r="M51" s="189">
        <v>3163538</v>
      </c>
      <c r="N51" s="189">
        <v>1644132</v>
      </c>
      <c r="O51" s="189">
        <v>142116</v>
      </c>
      <c r="P51" s="188">
        <f aca="true" t="shared" si="4" ref="P51:P74">SUM(N51:O51)</f>
        <v>1786248</v>
      </c>
    </row>
    <row r="52" spans="1:16" ht="12.75" customHeight="1">
      <c r="A52" s="93">
        <v>42</v>
      </c>
      <c r="B52" s="329" t="s">
        <v>76</v>
      </c>
      <c r="C52" s="197">
        <v>2</v>
      </c>
      <c r="D52" s="197">
        <v>2</v>
      </c>
      <c r="E52" s="188">
        <f t="shared" si="1"/>
        <v>4</v>
      </c>
      <c r="F52" s="197">
        <v>3</v>
      </c>
      <c r="G52" s="197">
        <v>2</v>
      </c>
      <c r="H52" s="188">
        <f t="shared" si="2"/>
        <v>5</v>
      </c>
      <c r="I52" s="197">
        <v>503</v>
      </c>
      <c r="J52" s="245">
        <v>992</v>
      </c>
      <c r="K52" s="188">
        <f t="shared" si="3"/>
        <v>1495</v>
      </c>
      <c r="L52" s="197">
        <v>91135</v>
      </c>
      <c r="M52" s="197">
        <v>538168</v>
      </c>
      <c r="N52" s="197">
        <v>31149</v>
      </c>
      <c r="O52" s="197">
        <v>57550</v>
      </c>
      <c r="P52" s="188">
        <f t="shared" si="4"/>
        <v>88699</v>
      </c>
    </row>
    <row r="53" spans="1:16" ht="12.75" customHeight="1">
      <c r="A53" s="93">
        <v>43</v>
      </c>
      <c r="B53" s="329" t="s">
        <v>77</v>
      </c>
      <c r="C53" s="197">
        <v>1</v>
      </c>
      <c r="D53" s="200">
        <v>0</v>
      </c>
      <c r="E53" s="188">
        <f t="shared" si="1"/>
        <v>1</v>
      </c>
      <c r="F53" s="197">
        <v>2</v>
      </c>
      <c r="G53" s="200">
        <v>0</v>
      </c>
      <c r="H53" s="188">
        <f t="shared" si="2"/>
        <v>2</v>
      </c>
      <c r="I53" s="197">
        <v>2985</v>
      </c>
      <c r="J53" s="200">
        <v>0</v>
      </c>
      <c r="K53" s="188">
        <f t="shared" si="3"/>
        <v>2985</v>
      </c>
      <c r="L53" s="197">
        <v>740223</v>
      </c>
      <c r="M53" s="200">
        <v>0</v>
      </c>
      <c r="N53" s="197">
        <f>L53*50%</f>
        <v>370111.5</v>
      </c>
      <c r="O53" s="200">
        <v>0</v>
      </c>
      <c r="P53" s="188">
        <f t="shared" si="4"/>
        <v>370111.5</v>
      </c>
    </row>
    <row r="54" spans="1:16" ht="12.75" customHeight="1">
      <c r="A54" s="93">
        <v>44</v>
      </c>
      <c r="B54" s="329" t="s">
        <v>78</v>
      </c>
      <c r="C54" s="201">
        <v>2</v>
      </c>
      <c r="D54" s="201">
        <v>4</v>
      </c>
      <c r="E54" s="188">
        <f t="shared" si="1"/>
        <v>6</v>
      </c>
      <c r="F54" s="201" t="s">
        <v>17</v>
      </c>
      <c r="G54" s="201">
        <v>4</v>
      </c>
      <c r="H54" s="188">
        <f t="shared" si="2"/>
        <v>4</v>
      </c>
      <c r="I54" s="201" t="s">
        <v>277</v>
      </c>
      <c r="J54" s="201" t="s">
        <v>242</v>
      </c>
      <c r="K54" s="188">
        <f t="shared" si="3"/>
        <v>0</v>
      </c>
      <c r="L54" s="201" t="s">
        <v>278</v>
      </c>
      <c r="M54" s="201" t="s">
        <v>242</v>
      </c>
      <c r="N54" s="201" t="s">
        <v>279</v>
      </c>
      <c r="O54" s="201" t="s">
        <v>242</v>
      </c>
      <c r="P54" s="188">
        <f t="shared" si="4"/>
        <v>0</v>
      </c>
    </row>
    <row r="55" spans="1:16" ht="12.75" customHeight="1">
      <c r="A55" s="93">
        <v>45</v>
      </c>
      <c r="B55" s="329" t="s">
        <v>79</v>
      </c>
      <c r="C55" s="189">
        <v>1</v>
      </c>
      <c r="D55" s="189">
        <v>4</v>
      </c>
      <c r="E55" s="188">
        <f t="shared" si="1"/>
        <v>5</v>
      </c>
      <c r="F55" s="189">
        <v>3</v>
      </c>
      <c r="G55" s="189">
        <v>4</v>
      </c>
      <c r="H55" s="188">
        <f t="shared" si="2"/>
        <v>7</v>
      </c>
      <c r="I55" s="189">
        <v>787</v>
      </c>
      <c r="J55" s="189">
        <v>2218</v>
      </c>
      <c r="K55" s="188">
        <f t="shared" si="3"/>
        <v>3005</v>
      </c>
      <c r="L55" s="189">
        <v>24934</v>
      </c>
      <c r="M55" s="189">
        <v>9000</v>
      </c>
      <c r="N55" s="189">
        <v>124671500</v>
      </c>
      <c r="O55" s="189">
        <v>170130263</v>
      </c>
      <c r="P55" s="188">
        <f t="shared" si="4"/>
        <v>294801763</v>
      </c>
    </row>
    <row r="56" spans="1:16" ht="12.75" customHeight="1">
      <c r="A56" s="93">
        <v>46</v>
      </c>
      <c r="B56" s="329" t="s">
        <v>80</v>
      </c>
      <c r="C56" s="189">
        <v>1</v>
      </c>
      <c r="D56" s="189">
        <v>1</v>
      </c>
      <c r="E56" s="188">
        <f t="shared" si="1"/>
        <v>2</v>
      </c>
      <c r="F56" s="189">
        <v>2</v>
      </c>
      <c r="G56" s="189">
        <v>1</v>
      </c>
      <c r="H56" s="188">
        <f t="shared" si="2"/>
        <v>3</v>
      </c>
      <c r="I56" s="189">
        <v>5850</v>
      </c>
      <c r="J56" s="189">
        <v>2613</v>
      </c>
      <c r="K56" s="188">
        <f t="shared" si="3"/>
        <v>8463</v>
      </c>
      <c r="L56" s="189">
        <v>1468420000</v>
      </c>
      <c r="M56" s="189">
        <v>970200000</v>
      </c>
      <c r="N56" s="189">
        <v>734210000</v>
      </c>
      <c r="O56" s="189"/>
      <c r="P56" s="188">
        <f t="shared" si="4"/>
        <v>734210000</v>
      </c>
    </row>
    <row r="57" spans="1:16" ht="12.75" customHeight="1">
      <c r="A57" s="93">
        <v>47</v>
      </c>
      <c r="B57" s="329" t="s">
        <v>81</v>
      </c>
      <c r="C57" s="189">
        <v>2</v>
      </c>
      <c r="D57" s="189">
        <v>3</v>
      </c>
      <c r="E57" s="188">
        <f t="shared" si="1"/>
        <v>5</v>
      </c>
      <c r="F57" s="189">
        <v>5</v>
      </c>
      <c r="G57" s="189">
        <v>4</v>
      </c>
      <c r="H57" s="188">
        <f t="shared" si="2"/>
        <v>9</v>
      </c>
      <c r="I57" s="189">
        <v>6156</v>
      </c>
      <c r="J57" s="189">
        <v>7806</v>
      </c>
      <c r="K57" s="188">
        <f t="shared" si="3"/>
        <v>13962</v>
      </c>
      <c r="L57" s="189">
        <v>1658451000</v>
      </c>
      <c r="M57" s="189">
        <v>2265070000</v>
      </c>
      <c r="N57" s="189">
        <v>829225500</v>
      </c>
      <c r="O57" s="189">
        <v>167684000</v>
      </c>
      <c r="P57" s="188">
        <f t="shared" si="4"/>
        <v>996909500</v>
      </c>
    </row>
    <row r="58" spans="1:16" ht="12.75" customHeight="1">
      <c r="A58" s="93">
        <v>48</v>
      </c>
      <c r="B58" s="329" t="s">
        <v>82</v>
      </c>
      <c r="C58" s="197"/>
      <c r="D58" s="197"/>
      <c r="E58" s="188">
        <f t="shared" si="1"/>
        <v>0</v>
      </c>
      <c r="F58" s="197"/>
      <c r="G58" s="197"/>
      <c r="H58" s="188">
        <f t="shared" si="2"/>
        <v>0</v>
      </c>
      <c r="I58" s="197"/>
      <c r="J58" s="197"/>
      <c r="K58" s="188">
        <f t="shared" si="3"/>
        <v>0</v>
      </c>
      <c r="L58" s="197"/>
      <c r="M58" s="197"/>
      <c r="N58" s="197"/>
      <c r="O58" s="197"/>
      <c r="P58" s="188">
        <f t="shared" si="4"/>
        <v>0</v>
      </c>
    </row>
    <row r="59" spans="1:16" ht="12.75" customHeight="1">
      <c r="A59" s="93">
        <v>49</v>
      </c>
      <c r="B59" s="329" t="s">
        <v>83</v>
      </c>
      <c r="C59" s="189">
        <v>2</v>
      </c>
      <c r="D59" s="189">
        <v>1</v>
      </c>
      <c r="E59" s="188">
        <f t="shared" si="1"/>
        <v>3</v>
      </c>
      <c r="F59" s="189">
        <v>9</v>
      </c>
      <c r="G59" s="189">
        <v>1</v>
      </c>
      <c r="H59" s="188">
        <f t="shared" si="2"/>
        <v>10</v>
      </c>
      <c r="I59" s="189">
        <v>16391</v>
      </c>
      <c r="J59" s="189">
        <v>1715</v>
      </c>
      <c r="K59" s="188">
        <f t="shared" si="3"/>
        <v>18106</v>
      </c>
      <c r="L59" s="189">
        <v>8179909</v>
      </c>
      <c r="M59" s="189">
        <v>850000</v>
      </c>
      <c r="N59" s="189">
        <v>4089955</v>
      </c>
      <c r="O59" s="189">
        <v>74577</v>
      </c>
      <c r="P59" s="188">
        <f t="shared" si="4"/>
        <v>4164532</v>
      </c>
    </row>
    <row r="60" spans="1:16" ht="12.75" customHeight="1">
      <c r="A60" s="93">
        <v>50</v>
      </c>
      <c r="B60" s="329" t="s">
        <v>84</v>
      </c>
      <c r="C60" s="189"/>
      <c r="D60" s="189"/>
      <c r="E60" s="188">
        <f t="shared" si="1"/>
        <v>0</v>
      </c>
      <c r="F60" s="189"/>
      <c r="G60" s="189"/>
      <c r="H60" s="188">
        <f t="shared" si="2"/>
        <v>0</v>
      </c>
      <c r="I60" s="189"/>
      <c r="J60" s="189"/>
      <c r="K60" s="188">
        <f t="shared" si="3"/>
        <v>0</v>
      </c>
      <c r="L60" s="189"/>
      <c r="M60" s="189"/>
      <c r="N60" s="189"/>
      <c r="O60" s="189"/>
      <c r="P60" s="188">
        <f t="shared" si="4"/>
        <v>0</v>
      </c>
    </row>
    <row r="61" spans="1:16" ht="12.75" customHeight="1">
      <c r="A61" s="93">
        <v>51</v>
      </c>
      <c r="B61" s="329" t="s">
        <v>85</v>
      </c>
      <c r="C61" s="189">
        <v>1</v>
      </c>
      <c r="D61" s="189">
        <v>1</v>
      </c>
      <c r="E61" s="188">
        <f t="shared" si="1"/>
        <v>2</v>
      </c>
      <c r="F61" s="189">
        <v>2</v>
      </c>
      <c r="G61" s="189">
        <v>1</v>
      </c>
      <c r="H61" s="188">
        <f t="shared" si="2"/>
        <v>3</v>
      </c>
      <c r="I61" s="189">
        <v>2614</v>
      </c>
      <c r="J61" s="189">
        <v>850</v>
      </c>
      <c r="K61" s="188">
        <f t="shared" si="3"/>
        <v>3464</v>
      </c>
      <c r="L61" s="189">
        <v>671833</v>
      </c>
      <c r="M61" s="189">
        <v>138818</v>
      </c>
      <c r="N61" s="189">
        <v>671833</v>
      </c>
      <c r="O61" s="189">
        <v>28607</v>
      </c>
      <c r="P61" s="188">
        <f t="shared" si="4"/>
        <v>700440</v>
      </c>
    </row>
    <row r="62" spans="1:16" ht="12.75" customHeight="1">
      <c r="A62" s="93">
        <v>52</v>
      </c>
      <c r="B62" s="329" t="s">
        <v>86</v>
      </c>
      <c r="C62" s="219">
        <v>3</v>
      </c>
      <c r="D62" s="219">
        <v>1</v>
      </c>
      <c r="E62" s="188">
        <f t="shared" si="1"/>
        <v>4</v>
      </c>
      <c r="F62" s="219">
        <v>5</v>
      </c>
      <c r="G62" s="219">
        <v>1</v>
      </c>
      <c r="H62" s="188">
        <f t="shared" si="2"/>
        <v>6</v>
      </c>
      <c r="I62" s="202">
        <v>5283</v>
      </c>
      <c r="J62" s="202">
        <v>72</v>
      </c>
      <c r="K62" s="188">
        <f t="shared" si="3"/>
        <v>5355</v>
      </c>
      <c r="L62" s="202">
        <v>1644363</v>
      </c>
      <c r="M62" s="202">
        <v>27520</v>
      </c>
      <c r="N62" s="202">
        <v>822131</v>
      </c>
      <c r="O62" s="202">
        <v>10457</v>
      </c>
      <c r="P62" s="188">
        <f t="shared" si="4"/>
        <v>832588</v>
      </c>
    </row>
    <row r="63" spans="1:16" ht="12.75" customHeight="1">
      <c r="A63" s="93">
        <v>53</v>
      </c>
      <c r="B63" s="329" t="s">
        <v>87</v>
      </c>
      <c r="C63" s="240">
        <v>3</v>
      </c>
      <c r="D63" s="240">
        <v>2</v>
      </c>
      <c r="E63" s="188">
        <f t="shared" si="1"/>
        <v>5</v>
      </c>
      <c r="F63" s="240">
        <v>8</v>
      </c>
      <c r="G63" s="240">
        <v>2</v>
      </c>
      <c r="H63" s="188">
        <f t="shared" si="2"/>
        <v>10</v>
      </c>
      <c r="I63" s="240">
        <v>31922</v>
      </c>
      <c r="J63" s="240"/>
      <c r="K63" s="188">
        <f t="shared" si="3"/>
        <v>31922</v>
      </c>
      <c r="L63" s="240">
        <v>7043676</v>
      </c>
      <c r="M63" s="240"/>
      <c r="N63" s="240">
        <v>3521838</v>
      </c>
      <c r="O63" s="240"/>
      <c r="P63" s="188">
        <f t="shared" si="4"/>
        <v>3521838</v>
      </c>
    </row>
    <row r="64" spans="1:16" ht="12.75" customHeight="1">
      <c r="A64" s="93">
        <v>54</v>
      </c>
      <c r="B64" s="329" t="s">
        <v>88</v>
      </c>
      <c r="C64" s="189">
        <v>1</v>
      </c>
      <c r="D64" s="189">
        <v>2</v>
      </c>
      <c r="E64" s="188">
        <f t="shared" si="1"/>
        <v>3</v>
      </c>
      <c r="F64" s="189">
        <v>3</v>
      </c>
      <c r="G64" s="189">
        <v>3</v>
      </c>
      <c r="H64" s="188">
        <f t="shared" si="2"/>
        <v>6</v>
      </c>
      <c r="I64" s="189">
        <v>3305</v>
      </c>
      <c r="J64" s="189">
        <v>408</v>
      </c>
      <c r="K64" s="188">
        <f t="shared" si="3"/>
        <v>3713</v>
      </c>
      <c r="L64" s="189">
        <v>1566000</v>
      </c>
      <c r="M64" s="189">
        <v>221317</v>
      </c>
      <c r="N64" s="189">
        <v>783000</v>
      </c>
      <c r="O64" s="189">
        <v>23182</v>
      </c>
      <c r="P64" s="188">
        <f t="shared" si="4"/>
        <v>806182</v>
      </c>
    </row>
    <row r="65" spans="1:16" ht="12.75" customHeight="1">
      <c r="A65" s="93">
        <v>55</v>
      </c>
      <c r="B65" s="329" t="s">
        <v>89</v>
      </c>
      <c r="C65" s="189">
        <v>2</v>
      </c>
      <c r="D65" s="189">
        <v>2</v>
      </c>
      <c r="E65" s="188">
        <f t="shared" si="1"/>
        <v>4</v>
      </c>
      <c r="F65" s="189">
        <v>5</v>
      </c>
      <c r="G65" s="189">
        <v>2</v>
      </c>
      <c r="H65" s="188">
        <v>7</v>
      </c>
      <c r="I65" s="189">
        <v>2865</v>
      </c>
      <c r="J65" s="189">
        <v>35</v>
      </c>
      <c r="K65" s="188">
        <v>2900</v>
      </c>
      <c r="L65" s="189">
        <v>1015384</v>
      </c>
      <c r="M65" s="189">
        <v>0</v>
      </c>
      <c r="N65" s="189">
        <v>507692</v>
      </c>
      <c r="O65" s="189">
        <v>0</v>
      </c>
      <c r="P65" s="188">
        <f t="shared" si="4"/>
        <v>507692</v>
      </c>
    </row>
    <row r="66" spans="1:16" ht="12.75" customHeight="1">
      <c r="A66" s="93">
        <v>56</v>
      </c>
      <c r="B66" s="329" t="s">
        <v>200</v>
      </c>
      <c r="C66" s="200">
        <v>2</v>
      </c>
      <c r="D66" s="200">
        <v>0</v>
      </c>
      <c r="E66" s="188">
        <f t="shared" si="1"/>
        <v>2</v>
      </c>
      <c r="F66" s="200">
        <v>8</v>
      </c>
      <c r="G66" s="200">
        <v>0</v>
      </c>
      <c r="H66" s="188">
        <f aca="true" t="shared" si="5" ref="H66:H74">SUM(F66:G66)</f>
        <v>8</v>
      </c>
      <c r="I66" s="200">
        <v>12169</v>
      </c>
      <c r="J66" s="200">
        <v>0</v>
      </c>
      <c r="K66" s="188">
        <f aca="true" t="shared" si="6" ref="K66:K74">SUM(I66:J66)</f>
        <v>12169</v>
      </c>
      <c r="L66" s="200">
        <v>3854070</v>
      </c>
      <c r="M66" s="200">
        <v>0</v>
      </c>
      <c r="N66" s="200">
        <v>1927035</v>
      </c>
      <c r="O66" s="200">
        <v>0</v>
      </c>
      <c r="P66" s="188">
        <f t="shared" si="4"/>
        <v>1927035</v>
      </c>
    </row>
    <row r="67" spans="1:16" ht="12.75" customHeight="1">
      <c r="A67" s="93">
        <v>57</v>
      </c>
      <c r="B67" s="329" t="s">
        <v>91</v>
      </c>
      <c r="C67" s="197">
        <v>3</v>
      </c>
      <c r="D67" s="197">
        <v>10</v>
      </c>
      <c r="E67" s="197">
        <f>C67+D67</f>
        <v>13</v>
      </c>
      <c r="F67" s="197">
        <v>6</v>
      </c>
      <c r="G67" s="197">
        <v>11</v>
      </c>
      <c r="H67" s="197">
        <v>17</v>
      </c>
      <c r="I67" s="197">
        <v>9918</v>
      </c>
      <c r="J67" s="197">
        <v>7502</v>
      </c>
      <c r="K67" s="197">
        <f>I67+J67</f>
        <v>17420</v>
      </c>
      <c r="L67" s="197">
        <v>3013790</v>
      </c>
      <c r="M67" s="197">
        <v>2125102</v>
      </c>
      <c r="N67" s="197">
        <v>1506895</v>
      </c>
      <c r="O67" s="197">
        <v>176855</v>
      </c>
      <c r="P67" s="197">
        <f>SUM(N67:O67)</f>
        <v>1683750</v>
      </c>
    </row>
    <row r="68" spans="1:16" ht="12.75" customHeight="1">
      <c r="A68" s="93">
        <v>58</v>
      </c>
      <c r="B68" s="329" t="s">
        <v>92</v>
      </c>
      <c r="C68" s="189">
        <v>3</v>
      </c>
      <c r="D68" s="189">
        <v>0</v>
      </c>
      <c r="E68" s="188">
        <f t="shared" si="1"/>
        <v>3</v>
      </c>
      <c r="F68" s="189">
        <v>10</v>
      </c>
      <c r="G68" s="189">
        <v>0</v>
      </c>
      <c r="H68" s="188">
        <f t="shared" si="5"/>
        <v>10</v>
      </c>
      <c r="I68" s="189">
        <v>53484</v>
      </c>
      <c r="J68" s="189">
        <v>0</v>
      </c>
      <c r="K68" s="188">
        <f t="shared" si="6"/>
        <v>53484</v>
      </c>
      <c r="L68" s="189">
        <v>1611736</v>
      </c>
      <c r="M68" s="189">
        <v>0</v>
      </c>
      <c r="N68" s="189">
        <v>1289388</v>
      </c>
      <c r="O68" s="189">
        <v>0</v>
      </c>
      <c r="P68" s="188">
        <f t="shared" si="4"/>
        <v>1289388</v>
      </c>
    </row>
    <row r="69" spans="1:16" ht="12.75" customHeight="1">
      <c r="A69" s="93">
        <v>59</v>
      </c>
      <c r="B69" s="329" t="s">
        <v>93</v>
      </c>
      <c r="C69" s="203"/>
      <c r="D69" s="203"/>
      <c r="E69" s="188"/>
      <c r="F69" s="203"/>
      <c r="G69" s="203"/>
      <c r="H69" s="188"/>
      <c r="I69" s="203"/>
      <c r="J69" s="203"/>
      <c r="K69" s="188"/>
      <c r="L69" s="203"/>
      <c r="M69" s="204"/>
      <c r="N69" s="203"/>
      <c r="O69" s="197"/>
      <c r="P69" s="188"/>
    </row>
    <row r="70" spans="1:16" ht="12.75" customHeight="1">
      <c r="A70" s="93">
        <v>60</v>
      </c>
      <c r="B70" s="329" t="s">
        <v>94</v>
      </c>
      <c r="C70" s="327">
        <v>1</v>
      </c>
      <c r="D70" s="328">
        <v>0</v>
      </c>
      <c r="E70" s="328">
        <v>1</v>
      </c>
      <c r="F70" s="328">
        <v>3</v>
      </c>
      <c r="G70" s="328">
        <v>0</v>
      </c>
      <c r="H70" s="328">
        <v>3</v>
      </c>
      <c r="I70" s="327">
        <v>5056</v>
      </c>
      <c r="J70" s="327">
        <v>0</v>
      </c>
      <c r="K70" s="188">
        <f>SUM(I70:J70)</f>
        <v>5056</v>
      </c>
      <c r="L70" s="327">
        <v>1482170</v>
      </c>
      <c r="M70" s="245">
        <v>0</v>
      </c>
      <c r="N70" s="245">
        <v>741085</v>
      </c>
      <c r="O70" s="245">
        <v>0</v>
      </c>
      <c r="P70" s="188">
        <f>SUM(N70:O70)</f>
        <v>741085</v>
      </c>
    </row>
    <row r="71" spans="1:16" ht="12.75" customHeight="1">
      <c r="A71" s="93">
        <v>61</v>
      </c>
      <c r="B71" s="329" t="s">
        <v>95</v>
      </c>
      <c r="C71" s="229">
        <v>2</v>
      </c>
      <c r="D71" s="229">
        <v>2</v>
      </c>
      <c r="E71" s="188">
        <f t="shared" si="1"/>
        <v>4</v>
      </c>
      <c r="F71" s="229">
        <v>5</v>
      </c>
      <c r="G71" s="229">
        <v>3</v>
      </c>
      <c r="H71" s="188">
        <f t="shared" si="5"/>
        <v>8</v>
      </c>
      <c r="I71" s="245">
        <v>3243</v>
      </c>
      <c r="J71" s="245">
        <v>5544</v>
      </c>
      <c r="K71" s="188">
        <f t="shared" si="6"/>
        <v>8787</v>
      </c>
      <c r="L71" s="245">
        <v>1576168</v>
      </c>
      <c r="M71" s="245">
        <v>1095569</v>
      </c>
      <c r="N71" s="245">
        <v>788084</v>
      </c>
      <c r="O71" s="245">
        <v>547784</v>
      </c>
      <c r="P71" s="188">
        <f t="shared" si="4"/>
        <v>1335868</v>
      </c>
    </row>
    <row r="72" spans="1:16" ht="12.75" customHeight="1">
      <c r="A72" s="93">
        <v>62</v>
      </c>
      <c r="B72" s="329" t="s">
        <v>96</v>
      </c>
      <c r="C72" s="189"/>
      <c r="D72" s="189"/>
      <c r="E72" s="188"/>
      <c r="F72" s="189"/>
      <c r="G72" s="189"/>
      <c r="H72" s="188"/>
      <c r="I72" s="189"/>
      <c r="J72" s="189"/>
      <c r="K72" s="188"/>
      <c r="L72" s="189"/>
      <c r="M72" s="189"/>
      <c r="N72" s="189"/>
      <c r="O72" s="189"/>
      <c r="P72" s="188"/>
    </row>
    <row r="73" spans="1:16" ht="12.75" customHeight="1">
      <c r="A73" s="93">
        <v>63</v>
      </c>
      <c r="B73" s="329" t="s">
        <v>97</v>
      </c>
      <c r="C73" s="245">
        <v>2</v>
      </c>
      <c r="D73" s="245">
        <v>0</v>
      </c>
      <c r="E73" s="202">
        <f t="shared" si="1"/>
        <v>2</v>
      </c>
      <c r="F73" s="245">
        <v>6</v>
      </c>
      <c r="G73" s="245">
        <v>0</v>
      </c>
      <c r="H73" s="202">
        <f t="shared" si="5"/>
        <v>6</v>
      </c>
      <c r="I73" s="245">
        <v>6857</v>
      </c>
      <c r="J73" s="245">
        <v>0</v>
      </c>
      <c r="K73" s="202">
        <f t="shared" si="6"/>
        <v>6857</v>
      </c>
      <c r="L73" s="245">
        <v>1585254</v>
      </c>
      <c r="M73" s="245">
        <v>0</v>
      </c>
      <c r="N73" s="245">
        <v>792636</v>
      </c>
      <c r="O73" s="245">
        <v>0</v>
      </c>
      <c r="P73" s="202">
        <f t="shared" si="4"/>
        <v>792636</v>
      </c>
    </row>
    <row r="74" spans="1:16" ht="12.75" customHeight="1">
      <c r="A74" s="432" t="s">
        <v>98</v>
      </c>
      <c r="B74" s="432"/>
      <c r="C74" s="100"/>
      <c r="D74" s="100"/>
      <c r="E74" s="91"/>
      <c r="F74" s="100"/>
      <c r="G74" s="100"/>
      <c r="H74" s="91"/>
      <c r="I74" s="100"/>
      <c r="J74" s="100"/>
      <c r="K74" s="91"/>
      <c r="L74" s="100"/>
      <c r="M74" s="100"/>
      <c r="N74" s="100"/>
      <c r="O74" s="100"/>
      <c r="P74" s="91">
        <f t="shared" si="4"/>
        <v>0</v>
      </c>
    </row>
    <row r="75" spans="1:16" ht="12.75">
      <c r="A75" s="78"/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  <c r="M75" s="1"/>
      <c r="N75" s="1"/>
      <c r="O75" s="1"/>
      <c r="P75" s="1"/>
    </row>
    <row r="76" spans="1:16" ht="12.75">
      <c r="A76" s="78"/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</row>
    <row r="77" spans="1:16" ht="19.5">
      <c r="A77" s="79" t="s">
        <v>99</v>
      </c>
      <c r="C77" s="80"/>
      <c r="D77" s="81"/>
      <c r="E77" s="81"/>
      <c r="F77" s="81"/>
      <c r="G77" s="81"/>
      <c r="H77" s="81"/>
      <c r="I77" s="85"/>
      <c r="J77" s="85"/>
      <c r="K77" s="80"/>
      <c r="L77" s="12"/>
      <c r="N77" s="1"/>
      <c r="O77" s="1"/>
      <c r="P77" s="1"/>
    </row>
    <row r="78" spans="1:16" ht="18.75">
      <c r="A78" s="366" t="s">
        <v>100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1"/>
      <c r="O78" s="1"/>
      <c r="P78" s="1"/>
    </row>
    <row r="79" spans="1:16" ht="18.75">
      <c r="A79" s="366" t="s">
        <v>101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1"/>
      <c r="O79" s="1"/>
      <c r="P79" s="1"/>
    </row>
    <row r="82" spans="2:6" ht="12.75">
      <c r="B82" s="124" t="s">
        <v>245</v>
      </c>
      <c r="C82" s="125"/>
      <c r="D82" s="125"/>
      <c r="E82" s="125"/>
      <c r="F82" s="125"/>
    </row>
  </sheetData>
  <sheetProtection/>
  <mergeCells count="15">
    <mergeCell ref="A1:D1"/>
    <mergeCell ref="A7:A10"/>
    <mergeCell ref="B7:B10"/>
    <mergeCell ref="C7:P7"/>
    <mergeCell ref="A2:P2"/>
    <mergeCell ref="A3:P3"/>
    <mergeCell ref="A4:P4"/>
    <mergeCell ref="N8:P8"/>
    <mergeCell ref="A78:M78"/>
    <mergeCell ref="A79:M79"/>
    <mergeCell ref="C8:E8"/>
    <mergeCell ref="F8:H8"/>
    <mergeCell ref="I8:K8"/>
    <mergeCell ref="L8:M8"/>
    <mergeCell ref="A74:B74"/>
  </mergeCells>
  <printOptions/>
  <pageMargins left="0.5" right="0.5" top="1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13.421875" style="0" customWidth="1"/>
    <col min="3" max="8" width="10.7109375" style="0" customWidth="1"/>
    <col min="9" max="9" width="17.421875" style="0" customWidth="1"/>
    <col min="10" max="10" width="10.7109375" style="0" customWidth="1"/>
    <col min="11" max="11" width="16.7109375" style="0" customWidth="1"/>
    <col min="12" max="12" width="10.7109375" style="0" customWidth="1"/>
    <col min="13" max="13" width="17.7109375" style="0" customWidth="1"/>
  </cols>
  <sheetData>
    <row r="1" spans="1:10" ht="52.5" customHeight="1">
      <c r="A1" s="433" t="s">
        <v>230</v>
      </c>
      <c r="B1" s="433"/>
      <c r="C1" s="433"/>
      <c r="D1" s="433"/>
      <c r="E1" s="10"/>
      <c r="F1" s="10"/>
      <c r="G1" s="10"/>
      <c r="H1" s="10"/>
      <c r="I1" s="10"/>
      <c r="J1" s="10"/>
    </row>
    <row r="2" spans="1:13" ht="18">
      <c r="A2" s="450" t="s">
        <v>210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3" ht="16.5">
      <c r="A3" s="449" t="s">
        <v>421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3" ht="16.5">
      <c r="A4" s="451" t="s">
        <v>415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</row>
    <row r="5" spans="1:10" ht="12.75">
      <c r="A5" s="101"/>
      <c r="B5" s="1"/>
      <c r="C5" s="102"/>
      <c r="D5" s="102"/>
      <c r="E5" s="76"/>
      <c r="F5" s="76"/>
      <c r="G5" s="7"/>
      <c r="H5" s="7"/>
      <c r="I5" s="76"/>
      <c r="J5" s="103"/>
    </row>
    <row r="6" spans="1:10" ht="13.5" thickBot="1">
      <c r="A6" s="101"/>
      <c r="B6" s="1"/>
      <c r="C6" s="102"/>
      <c r="D6" s="102"/>
      <c r="E6" s="76"/>
      <c r="F6" s="76"/>
      <c r="G6" s="7"/>
      <c r="H6" s="7"/>
      <c r="I6" s="76"/>
      <c r="J6" s="103"/>
    </row>
    <row r="7" spans="1:13" ht="12.75" customHeight="1">
      <c r="A7" s="452" t="s">
        <v>1</v>
      </c>
      <c r="B7" s="454" t="s">
        <v>2</v>
      </c>
      <c r="C7" s="446" t="s">
        <v>211</v>
      </c>
      <c r="D7" s="447"/>
      <c r="E7" s="447"/>
      <c r="F7" s="447"/>
      <c r="G7" s="447"/>
      <c r="H7" s="447"/>
      <c r="I7" s="447"/>
      <c r="J7" s="447"/>
      <c r="K7" s="447"/>
      <c r="L7" s="447"/>
      <c r="M7" s="448"/>
    </row>
    <row r="8" spans="1:13" ht="30.75" customHeight="1">
      <c r="A8" s="453"/>
      <c r="B8" s="455"/>
      <c r="C8" s="409" t="s">
        <v>212</v>
      </c>
      <c r="D8" s="409"/>
      <c r="E8" s="409" t="s">
        <v>213</v>
      </c>
      <c r="F8" s="409"/>
      <c r="G8" s="409" t="s">
        <v>214</v>
      </c>
      <c r="H8" s="409"/>
      <c r="I8" s="409" t="s">
        <v>215</v>
      </c>
      <c r="J8" s="409"/>
      <c r="K8" s="441" t="s">
        <v>237</v>
      </c>
      <c r="L8" s="442"/>
      <c r="M8" s="443"/>
    </row>
    <row r="9" spans="1:13" ht="22.5">
      <c r="A9" s="453"/>
      <c r="B9" s="455"/>
      <c r="C9" s="86" t="s">
        <v>216</v>
      </c>
      <c r="D9" s="86" t="s">
        <v>217</v>
      </c>
      <c r="E9" s="86" t="s">
        <v>216</v>
      </c>
      <c r="F9" s="86" t="s">
        <v>217</v>
      </c>
      <c r="G9" s="86" t="s">
        <v>216</v>
      </c>
      <c r="H9" s="86" t="s">
        <v>217</v>
      </c>
      <c r="I9" s="86" t="s">
        <v>216</v>
      </c>
      <c r="J9" s="86" t="s">
        <v>217</v>
      </c>
      <c r="K9" s="86" t="s">
        <v>216</v>
      </c>
      <c r="L9" s="86" t="s">
        <v>217</v>
      </c>
      <c r="M9" s="104" t="s">
        <v>14</v>
      </c>
    </row>
    <row r="10" spans="1:13" ht="12.75">
      <c r="A10" s="453"/>
      <c r="B10" s="455"/>
      <c r="C10" s="87" t="s">
        <v>15</v>
      </c>
      <c r="D10" s="87" t="s">
        <v>16</v>
      </c>
      <c r="E10" s="87" t="s">
        <v>17</v>
      </c>
      <c r="F10" s="87" t="s">
        <v>218</v>
      </c>
      <c r="G10" s="87" t="s">
        <v>19</v>
      </c>
      <c r="H10" s="87" t="s">
        <v>20</v>
      </c>
      <c r="I10" s="87" t="s">
        <v>21</v>
      </c>
      <c r="J10" s="87" t="s">
        <v>219</v>
      </c>
      <c r="K10" s="88">
        <v>9</v>
      </c>
      <c r="L10" s="88">
        <v>10</v>
      </c>
      <c r="M10" s="105" t="s">
        <v>220</v>
      </c>
    </row>
    <row r="11" spans="1:13" ht="15.75">
      <c r="A11" s="106">
        <v>1</v>
      </c>
      <c r="B11" s="332" t="s">
        <v>35</v>
      </c>
      <c r="C11" s="197">
        <v>1</v>
      </c>
      <c r="D11" s="281" t="s">
        <v>242</v>
      </c>
      <c r="E11" s="197">
        <v>129</v>
      </c>
      <c r="F11" s="281" t="s">
        <v>242</v>
      </c>
      <c r="G11" s="281">
        <v>31</v>
      </c>
      <c r="H11" s="281" t="s">
        <v>242</v>
      </c>
      <c r="I11" s="335">
        <v>719155108</v>
      </c>
      <c r="J11" s="281" t="s">
        <v>242</v>
      </c>
      <c r="K11" s="205">
        <v>35810582</v>
      </c>
      <c r="L11" s="281" t="s">
        <v>242</v>
      </c>
      <c r="M11" s="197">
        <f>K11</f>
        <v>35810582</v>
      </c>
    </row>
    <row r="12" spans="1:13" ht="16.5" customHeight="1">
      <c r="A12" s="108">
        <v>2</v>
      </c>
      <c r="B12" s="333" t="s">
        <v>36</v>
      </c>
      <c r="C12" s="281" t="s">
        <v>243</v>
      </c>
      <c r="D12" s="281" t="s">
        <v>243</v>
      </c>
      <c r="E12" s="281" t="s">
        <v>396</v>
      </c>
      <c r="F12" s="281" t="s">
        <v>397</v>
      </c>
      <c r="G12" s="281" t="s">
        <v>285</v>
      </c>
      <c r="H12" s="281" t="s">
        <v>111</v>
      </c>
      <c r="I12" s="281" t="s">
        <v>398</v>
      </c>
      <c r="J12" s="281" t="s">
        <v>399</v>
      </c>
      <c r="K12" s="199">
        <v>0</v>
      </c>
      <c r="L12" s="199">
        <v>0</v>
      </c>
      <c r="M12" s="199">
        <v>0</v>
      </c>
    </row>
    <row r="13" spans="1:13" ht="15.75">
      <c r="A13" s="106">
        <v>3</v>
      </c>
      <c r="B13" s="332" t="s">
        <v>37</v>
      </c>
      <c r="C13" s="189"/>
      <c r="D13" s="189"/>
      <c r="E13" s="189"/>
      <c r="F13" s="189"/>
      <c r="G13" s="189"/>
      <c r="H13" s="189"/>
      <c r="I13" s="189"/>
      <c r="J13" s="189"/>
      <c r="K13" s="240"/>
      <c r="L13" s="240"/>
      <c r="M13" s="189"/>
    </row>
    <row r="14" spans="1:13" ht="15.75">
      <c r="A14" s="106">
        <v>4</v>
      </c>
      <c r="B14" s="332" t="s">
        <v>38</v>
      </c>
      <c r="C14" s="221">
        <v>1</v>
      </c>
      <c r="D14" s="221"/>
      <c r="E14" s="221">
        <v>46</v>
      </c>
      <c r="F14" s="221"/>
      <c r="G14" s="221">
        <v>42</v>
      </c>
      <c r="H14" s="221"/>
      <c r="I14" s="283">
        <v>178302</v>
      </c>
      <c r="J14" s="221"/>
      <c r="K14" s="283">
        <f>I14*20%</f>
        <v>35660.4</v>
      </c>
      <c r="L14" s="229"/>
      <c r="M14" s="189"/>
    </row>
    <row r="15" spans="1:13" ht="18" customHeight="1">
      <c r="A15" s="106">
        <v>5</v>
      </c>
      <c r="B15" s="332" t="s">
        <v>39</v>
      </c>
      <c r="C15" s="189">
        <v>1</v>
      </c>
      <c r="D15" s="189"/>
      <c r="E15" s="189">
        <v>285</v>
      </c>
      <c r="F15" s="189"/>
      <c r="G15" s="189">
        <v>160</v>
      </c>
      <c r="H15" s="189"/>
      <c r="I15" s="189">
        <v>601288</v>
      </c>
      <c r="J15" s="189"/>
      <c r="K15" s="240"/>
      <c r="L15" s="240"/>
      <c r="M15" s="189"/>
    </row>
    <row r="16" spans="1:13" ht="15.75">
      <c r="A16" s="106">
        <v>6</v>
      </c>
      <c r="B16" s="332" t="s">
        <v>40</v>
      </c>
      <c r="C16" s="225">
        <v>1</v>
      </c>
      <c r="D16" s="225">
        <v>1</v>
      </c>
      <c r="E16" s="225">
        <v>131</v>
      </c>
      <c r="F16" s="225"/>
      <c r="G16" s="225">
        <v>53</v>
      </c>
      <c r="H16" s="225"/>
      <c r="I16" s="225">
        <v>818.325</v>
      </c>
      <c r="J16" s="225"/>
      <c r="K16" s="225">
        <v>0</v>
      </c>
      <c r="L16" s="225"/>
      <c r="M16" s="225"/>
    </row>
    <row r="17" spans="1:13" ht="15.75">
      <c r="A17" s="106">
        <v>7</v>
      </c>
      <c r="B17" s="332" t="s">
        <v>41</v>
      </c>
      <c r="C17" s="281" t="s">
        <v>243</v>
      </c>
      <c r="D17" s="281" t="s">
        <v>242</v>
      </c>
      <c r="E17" s="336">
        <v>264</v>
      </c>
      <c r="F17" s="281" t="s">
        <v>242</v>
      </c>
      <c r="G17" s="336">
        <v>25</v>
      </c>
      <c r="H17" s="197"/>
      <c r="I17" s="205">
        <v>249448062</v>
      </c>
      <c r="J17" s="281" t="s">
        <v>242</v>
      </c>
      <c r="K17" s="281" t="s">
        <v>242</v>
      </c>
      <c r="L17" s="281" t="s">
        <v>242</v>
      </c>
      <c r="M17" s="281" t="s">
        <v>242</v>
      </c>
    </row>
    <row r="18" spans="1:13" ht="17.25" customHeight="1">
      <c r="A18" s="106">
        <v>8</v>
      </c>
      <c r="B18" s="332" t="s">
        <v>42</v>
      </c>
      <c r="C18" s="200">
        <v>1</v>
      </c>
      <c r="D18" s="200">
        <v>2</v>
      </c>
      <c r="E18" s="200">
        <v>209</v>
      </c>
      <c r="F18" s="200">
        <v>0</v>
      </c>
      <c r="G18" s="200">
        <v>209</v>
      </c>
      <c r="H18" s="200">
        <v>0</v>
      </c>
      <c r="I18" s="200">
        <v>1046507</v>
      </c>
      <c r="J18" s="200">
        <v>0</v>
      </c>
      <c r="K18" s="200">
        <v>169409</v>
      </c>
      <c r="L18" s="200">
        <v>0</v>
      </c>
      <c r="M18" s="200">
        <f>K18+L18</f>
        <v>169409</v>
      </c>
    </row>
    <row r="19" spans="1:13" ht="17.25" customHeight="1">
      <c r="A19" s="106">
        <v>9</v>
      </c>
      <c r="B19" s="332" t="s">
        <v>43</v>
      </c>
      <c r="C19" s="189">
        <v>1</v>
      </c>
      <c r="D19" s="189">
        <v>3</v>
      </c>
      <c r="E19" s="189">
        <v>110</v>
      </c>
      <c r="F19" s="189">
        <v>27</v>
      </c>
      <c r="G19" s="189">
        <v>102</v>
      </c>
      <c r="H19" s="189">
        <v>14</v>
      </c>
      <c r="I19" s="189">
        <v>487454</v>
      </c>
      <c r="J19" s="189">
        <v>178773</v>
      </c>
      <c r="K19" s="189">
        <v>135905</v>
      </c>
      <c r="L19" s="189">
        <v>15630</v>
      </c>
      <c r="M19" s="189">
        <v>151535</v>
      </c>
    </row>
    <row r="20" spans="1:13" ht="18.75" customHeight="1">
      <c r="A20" s="106">
        <v>10</v>
      </c>
      <c r="B20" s="332" t="s">
        <v>44</v>
      </c>
      <c r="C20" s="199">
        <v>1</v>
      </c>
      <c r="D20" s="199">
        <v>0</v>
      </c>
      <c r="E20" s="199">
        <v>62</v>
      </c>
      <c r="F20" s="199">
        <v>0</v>
      </c>
      <c r="G20" s="199">
        <v>45</v>
      </c>
      <c r="H20" s="199">
        <v>0</v>
      </c>
      <c r="I20" s="337" t="s">
        <v>240</v>
      </c>
      <c r="J20" s="199">
        <v>0</v>
      </c>
      <c r="K20" s="220" t="s">
        <v>241</v>
      </c>
      <c r="L20" s="199">
        <v>0</v>
      </c>
      <c r="M20" s="220" t="s">
        <v>241</v>
      </c>
    </row>
    <row r="21" spans="1:13" ht="18" customHeight="1">
      <c r="A21" s="106">
        <v>11</v>
      </c>
      <c r="B21" s="332" t="s">
        <v>45</v>
      </c>
      <c r="C21" s="189"/>
      <c r="D21" s="189"/>
      <c r="E21" s="189"/>
      <c r="F21" s="189"/>
      <c r="G21" s="189"/>
      <c r="H21" s="189"/>
      <c r="I21" s="189"/>
      <c r="J21" s="189"/>
      <c r="K21" s="189"/>
      <c r="L21" s="240"/>
      <c r="M21" s="189"/>
    </row>
    <row r="22" spans="1:13" ht="15.75">
      <c r="A22" s="106">
        <v>12</v>
      </c>
      <c r="B22" s="332" t="s">
        <v>46</v>
      </c>
      <c r="C22" s="197">
        <v>1</v>
      </c>
      <c r="D22" s="197">
        <v>2</v>
      </c>
      <c r="E22" s="197">
        <v>210</v>
      </c>
      <c r="F22" s="197"/>
      <c r="G22" s="197">
        <v>42</v>
      </c>
      <c r="H22" s="197"/>
      <c r="I22" s="197">
        <v>324319</v>
      </c>
      <c r="J22" s="197"/>
      <c r="K22" s="197">
        <v>95354</v>
      </c>
      <c r="L22" s="197"/>
      <c r="M22" s="197">
        <f>SUM(K22:L22)</f>
        <v>95354</v>
      </c>
    </row>
    <row r="23" spans="1:13" ht="17.25" customHeight="1">
      <c r="A23" s="106">
        <v>13</v>
      </c>
      <c r="B23" s="332" t="s">
        <v>47</v>
      </c>
      <c r="C23" s="189">
        <v>1</v>
      </c>
      <c r="D23" s="189">
        <v>0</v>
      </c>
      <c r="E23" s="189">
        <v>35</v>
      </c>
      <c r="F23" s="189">
        <v>0</v>
      </c>
      <c r="G23" s="189">
        <v>29</v>
      </c>
      <c r="H23" s="189">
        <v>0</v>
      </c>
      <c r="I23" s="189">
        <v>0</v>
      </c>
      <c r="J23" s="189">
        <v>0</v>
      </c>
      <c r="K23" s="240">
        <v>116456</v>
      </c>
      <c r="L23" s="240">
        <v>0</v>
      </c>
      <c r="M23" s="189">
        <v>116456</v>
      </c>
    </row>
    <row r="24" spans="1:13" ht="15.75">
      <c r="A24" s="106">
        <v>14</v>
      </c>
      <c r="B24" s="332" t="s">
        <v>48</v>
      </c>
      <c r="C24" s="189"/>
      <c r="D24" s="189"/>
      <c r="E24" s="189"/>
      <c r="F24" s="189"/>
      <c r="G24" s="189"/>
      <c r="H24" s="189"/>
      <c r="I24" s="189"/>
      <c r="J24" s="189"/>
      <c r="K24" s="240"/>
      <c r="L24" s="240"/>
      <c r="M24" s="189"/>
    </row>
    <row r="25" spans="1:13" ht="15.75">
      <c r="A25" s="106">
        <v>15</v>
      </c>
      <c r="B25" s="332" t="s">
        <v>49</v>
      </c>
      <c r="C25" s="202">
        <v>1</v>
      </c>
      <c r="D25" s="202">
        <v>5</v>
      </c>
      <c r="E25" s="202">
        <v>164</v>
      </c>
      <c r="F25" s="202">
        <v>0</v>
      </c>
      <c r="G25" s="202">
        <v>105</v>
      </c>
      <c r="H25" s="202">
        <v>0</v>
      </c>
      <c r="I25" s="202">
        <v>1002858.649</v>
      </c>
      <c r="J25" s="202">
        <v>0</v>
      </c>
      <c r="K25" s="202">
        <v>692663.054</v>
      </c>
      <c r="L25" s="202">
        <v>0</v>
      </c>
      <c r="M25" s="202">
        <v>692663.054</v>
      </c>
    </row>
    <row r="26" spans="1:13" ht="15.75">
      <c r="A26" s="106">
        <v>16</v>
      </c>
      <c r="B26" s="334" t="s">
        <v>50</v>
      </c>
      <c r="C26" s="189">
        <v>1</v>
      </c>
      <c r="D26" s="189">
        <v>0</v>
      </c>
      <c r="E26" s="189">
        <v>515</v>
      </c>
      <c r="F26" s="189">
        <v>0</v>
      </c>
      <c r="G26" s="189">
        <v>173</v>
      </c>
      <c r="H26" s="245">
        <v>0</v>
      </c>
      <c r="I26" s="189">
        <v>720313</v>
      </c>
      <c r="J26" s="189">
        <v>0</v>
      </c>
      <c r="K26" s="189">
        <v>144062</v>
      </c>
      <c r="L26" s="189">
        <v>0</v>
      </c>
      <c r="M26" s="189">
        <v>144062</v>
      </c>
    </row>
    <row r="27" spans="1:13" ht="16.5" customHeight="1">
      <c r="A27" s="106">
        <v>17</v>
      </c>
      <c r="B27" s="334" t="s">
        <v>51</v>
      </c>
      <c r="C27" s="229">
        <v>1</v>
      </c>
      <c r="D27" s="229">
        <v>0</v>
      </c>
      <c r="E27" s="229">
        <v>53</v>
      </c>
      <c r="F27" s="229">
        <v>0</v>
      </c>
      <c r="G27" s="229">
        <v>15</v>
      </c>
      <c r="H27" s="229">
        <v>0</v>
      </c>
      <c r="I27" s="229">
        <v>97.978</v>
      </c>
      <c r="J27" s="229">
        <v>0</v>
      </c>
      <c r="K27" s="229" t="s">
        <v>400</v>
      </c>
      <c r="L27" s="229">
        <v>0</v>
      </c>
      <c r="M27" s="229">
        <v>0</v>
      </c>
    </row>
    <row r="28" spans="1:13" ht="17.25" customHeight="1">
      <c r="A28" s="106">
        <v>18</v>
      </c>
      <c r="B28" s="334" t="s">
        <v>52</v>
      </c>
      <c r="C28" s="248" t="s">
        <v>401</v>
      </c>
      <c r="D28" s="248">
        <v>0</v>
      </c>
      <c r="E28" s="248">
        <v>27</v>
      </c>
      <c r="F28" s="248">
        <v>0</v>
      </c>
      <c r="G28" s="248">
        <v>27</v>
      </c>
      <c r="H28" s="248">
        <v>0</v>
      </c>
      <c r="I28" s="247">
        <v>68977000</v>
      </c>
      <c r="J28" s="248">
        <v>0</v>
      </c>
      <c r="K28" s="248">
        <v>0</v>
      </c>
      <c r="L28" s="248">
        <v>0</v>
      </c>
      <c r="M28" s="224">
        <v>0</v>
      </c>
    </row>
    <row r="29" spans="1:13" ht="16.5" customHeight="1">
      <c r="A29" s="106">
        <v>19</v>
      </c>
      <c r="B29" s="334" t="s">
        <v>53</v>
      </c>
      <c r="C29" s="197">
        <v>1</v>
      </c>
      <c r="D29" s="197"/>
      <c r="E29" s="197">
        <v>440</v>
      </c>
      <c r="F29" s="197"/>
      <c r="G29" s="197">
        <v>105</v>
      </c>
      <c r="H29" s="197"/>
      <c r="I29" s="197">
        <v>1989931</v>
      </c>
      <c r="J29" s="197"/>
      <c r="K29" s="197">
        <v>1034764</v>
      </c>
      <c r="L29" s="197"/>
      <c r="M29" s="197"/>
    </row>
    <row r="30" spans="1:13" ht="18" customHeight="1">
      <c r="A30" s="106">
        <v>20</v>
      </c>
      <c r="B30" s="338" t="s">
        <v>54</v>
      </c>
      <c r="C30" s="189">
        <v>1</v>
      </c>
      <c r="D30" s="189">
        <v>1</v>
      </c>
      <c r="E30" s="189">
        <v>412</v>
      </c>
      <c r="F30" s="189">
        <v>82</v>
      </c>
      <c r="G30" s="189">
        <v>56</v>
      </c>
      <c r="H30" s="189">
        <v>7</v>
      </c>
      <c r="I30" s="189">
        <v>387600</v>
      </c>
      <c r="J30" s="189">
        <v>38600</v>
      </c>
      <c r="K30" s="240">
        <v>0</v>
      </c>
      <c r="L30" s="240">
        <v>0</v>
      </c>
      <c r="M30" s="189">
        <v>0</v>
      </c>
    </row>
    <row r="31" spans="1:13" ht="15.75">
      <c r="A31" s="106">
        <v>21</v>
      </c>
      <c r="B31" s="338" t="s">
        <v>55</v>
      </c>
      <c r="C31" s="295">
        <v>1</v>
      </c>
      <c r="D31" s="295">
        <v>1</v>
      </c>
      <c r="E31" s="295">
        <v>202</v>
      </c>
      <c r="F31" s="188">
        <v>0</v>
      </c>
      <c r="G31" s="295">
        <v>75</v>
      </c>
      <c r="H31" s="188">
        <v>0</v>
      </c>
      <c r="I31" s="295">
        <v>676113</v>
      </c>
      <c r="J31" s="188">
        <v>0</v>
      </c>
      <c r="K31" s="295">
        <v>67611</v>
      </c>
      <c r="L31" s="188">
        <v>0</v>
      </c>
      <c r="M31" s="295">
        <f>SUM(K31:L31)</f>
        <v>67611</v>
      </c>
    </row>
    <row r="32" spans="1:13" ht="15.75">
      <c r="A32" s="106">
        <v>22</v>
      </c>
      <c r="B32" s="338" t="s">
        <v>56</v>
      </c>
      <c r="C32" s="189">
        <v>20</v>
      </c>
      <c r="D32" s="189"/>
      <c r="E32" s="189">
        <v>20</v>
      </c>
      <c r="F32" s="189"/>
      <c r="G32" s="189">
        <v>12</v>
      </c>
      <c r="H32" s="189"/>
      <c r="I32" s="189">
        <v>656238</v>
      </c>
      <c r="J32" s="189"/>
      <c r="K32" s="240">
        <v>16670</v>
      </c>
      <c r="L32" s="240"/>
      <c r="M32" s="189">
        <v>16670</v>
      </c>
    </row>
    <row r="33" spans="1:13" ht="15.75">
      <c r="A33" s="106">
        <v>23</v>
      </c>
      <c r="B33" s="338" t="s">
        <v>57</v>
      </c>
      <c r="C33" s="189">
        <v>1</v>
      </c>
      <c r="D33" s="189">
        <v>0</v>
      </c>
      <c r="E33" s="189">
        <v>26</v>
      </c>
      <c r="F33" s="189">
        <v>0</v>
      </c>
      <c r="G33" s="189">
        <v>22</v>
      </c>
      <c r="H33" s="189">
        <v>0</v>
      </c>
      <c r="I33" s="189">
        <v>106608</v>
      </c>
      <c r="J33" s="189">
        <v>0</v>
      </c>
      <c r="K33" s="189">
        <v>0</v>
      </c>
      <c r="L33" s="189">
        <v>0</v>
      </c>
      <c r="M33" s="189">
        <v>0</v>
      </c>
    </row>
    <row r="34" spans="1:13" ht="15.75">
      <c r="A34" s="106">
        <v>24</v>
      </c>
      <c r="B34" s="338" t="s">
        <v>58</v>
      </c>
      <c r="C34" s="248">
        <v>1</v>
      </c>
      <c r="D34" s="248">
        <v>32</v>
      </c>
      <c r="E34" s="248">
        <v>312</v>
      </c>
      <c r="F34" s="248"/>
      <c r="G34" s="248">
        <v>245</v>
      </c>
      <c r="H34" s="248"/>
      <c r="I34" s="248">
        <v>28000000</v>
      </c>
      <c r="J34" s="248"/>
      <c r="K34" s="248"/>
      <c r="L34" s="248"/>
      <c r="M34" s="248"/>
    </row>
    <row r="35" spans="1:13" ht="15.75">
      <c r="A35" s="106">
        <v>25</v>
      </c>
      <c r="B35" s="338" t="s">
        <v>59</v>
      </c>
      <c r="C35" s="234">
        <v>1</v>
      </c>
      <c r="D35" s="234">
        <v>0</v>
      </c>
      <c r="E35" s="234">
        <v>9</v>
      </c>
      <c r="F35" s="234">
        <v>0</v>
      </c>
      <c r="G35" s="234">
        <v>8</v>
      </c>
      <c r="H35" s="234">
        <v>0</v>
      </c>
      <c r="I35" s="234">
        <v>75836</v>
      </c>
      <c r="J35" s="234">
        <v>0</v>
      </c>
      <c r="K35" s="234">
        <v>22751</v>
      </c>
      <c r="L35" s="234">
        <v>0</v>
      </c>
      <c r="M35" s="234">
        <v>22751</v>
      </c>
    </row>
    <row r="36" spans="1:13" ht="15.75">
      <c r="A36" s="106">
        <v>26</v>
      </c>
      <c r="B36" s="338" t="s">
        <v>60</v>
      </c>
      <c r="C36" s="197" t="s">
        <v>15</v>
      </c>
      <c r="D36" s="200"/>
      <c r="E36" s="197">
        <v>93</v>
      </c>
      <c r="F36" s="197"/>
      <c r="G36" s="197">
        <v>93</v>
      </c>
      <c r="H36" s="197"/>
      <c r="I36" s="197">
        <v>1200000</v>
      </c>
      <c r="J36" s="197"/>
      <c r="K36" s="197">
        <v>473271092</v>
      </c>
      <c r="L36" s="197"/>
      <c r="M36" s="197">
        <f>SUM(K36:L36)</f>
        <v>473271092</v>
      </c>
    </row>
    <row r="37" spans="1:13" ht="15.75">
      <c r="A37" s="106">
        <v>27</v>
      </c>
      <c r="B37" s="338" t="s">
        <v>61</v>
      </c>
      <c r="C37" s="235">
        <v>1</v>
      </c>
      <c r="D37" s="235">
        <v>0</v>
      </c>
      <c r="E37" s="235">
        <v>83</v>
      </c>
      <c r="F37" s="235">
        <v>0</v>
      </c>
      <c r="G37" s="235">
        <v>13</v>
      </c>
      <c r="H37" s="235">
        <v>0</v>
      </c>
      <c r="I37" s="203" t="s">
        <v>402</v>
      </c>
      <c r="J37" s="203"/>
      <c r="K37" s="203" t="s">
        <v>402</v>
      </c>
      <c r="L37" s="203"/>
      <c r="M37" s="203" t="s">
        <v>402</v>
      </c>
    </row>
    <row r="38" spans="1:13" ht="15.75">
      <c r="A38" s="106">
        <v>28</v>
      </c>
      <c r="B38" s="338" t="s">
        <v>62</v>
      </c>
      <c r="C38" s="197">
        <v>1</v>
      </c>
      <c r="D38" s="197">
        <v>2</v>
      </c>
      <c r="E38" s="197">
        <v>93</v>
      </c>
      <c r="F38" s="197">
        <v>132</v>
      </c>
      <c r="G38" s="197">
        <v>85</v>
      </c>
      <c r="H38" s="197">
        <v>105</v>
      </c>
      <c r="I38" s="197" t="s">
        <v>403</v>
      </c>
      <c r="J38" s="197" t="s">
        <v>404</v>
      </c>
      <c r="K38" s="197" t="s">
        <v>405</v>
      </c>
      <c r="L38" s="197" t="s">
        <v>406</v>
      </c>
      <c r="M38" s="197" t="s">
        <v>407</v>
      </c>
    </row>
    <row r="39" spans="1:13" ht="15.75">
      <c r="A39" s="106">
        <v>29</v>
      </c>
      <c r="B39" s="338" t="s">
        <v>63</v>
      </c>
      <c r="C39" s="196">
        <v>1</v>
      </c>
      <c r="D39" s="196">
        <v>1</v>
      </c>
      <c r="E39" s="196">
        <v>78</v>
      </c>
      <c r="F39" s="196">
        <v>3</v>
      </c>
      <c r="G39" s="196">
        <v>43</v>
      </c>
      <c r="H39" s="196">
        <v>1</v>
      </c>
      <c r="I39" s="323" t="s">
        <v>408</v>
      </c>
      <c r="J39" s="196">
        <v>0</v>
      </c>
      <c r="K39" s="323" t="s">
        <v>409</v>
      </c>
      <c r="L39" s="196">
        <v>0</v>
      </c>
      <c r="M39" s="189"/>
    </row>
    <row r="40" spans="1:13" ht="15.75">
      <c r="A40" s="106">
        <v>30</v>
      </c>
      <c r="B40" s="338" t="s">
        <v>64</v>
      </c>
      <c r="C40" s="188">
        <v>1</v>
      </c>
      <c r="D40" s="188">
        <v>0</v>
      </c>
      <c r="E40" s="188">
        <v>32</v>
      </c>
      <c r="F40" s="188">
        <v>0</v>
      </c>
      <c r="G40" s="188">
        <v>27</v>
      </c>
      <c r="H40" s="188">
        <v>0</v>
      </c>
      <c r="I40" s="188">
        <v>104070</v>
      </c>
      <c r="J40" s="188">
        <v>0</v>
      </c>
      <c r="K40" s="189"/>
      <c r="L40" s="240"/>
      <c r="M40" s="189"/>
    </row>
    <row r="41" spans="1:13" ht="15.75">
      <c r="A41" s="106">
        <v>31</v>
      </c>
      <c r="B41" s="338" t="s">
        <v>65</v>
      </c>
      <c r="C41" s="229">
        <v>1</v>
      </c>
      <c r="D41" s="229">
        <v>31</v>
      </c>
      <c r="E41" s="229">
        <v>254</v>
      </c>
      <c r="F41" s="229"/>
      <c r="G41" s="229">
        <v>205</v>
      </c>
      <c r="H41" s="229"/>
      <c r="I41" s="229">
        <v>5970000</v>
      </c>
      <c r="J41" s="229"/>
      <c r="K41" s="229">
        <v>5970000</v>
      </c>
      <c r="L41" s="240"/>
      <c r="M41" s="189"/>
    </row>
    <row r="42" spans="1:13" ht="15.75">
      <c r="A42" s="106">
        <v>32</v>
      </c>
      <c r="B42" s="338" t="s">
        <v>66</v>
      </c>
      <c r="C42" s="189">
        <v>1</v>
      </c>
      <c r="D42" s="189">
        <v>0</v>
      </c>
      <c r="E42" s="189">
        <v>86</v>
      </c>
      <c r="F42" s="189">
        <v>0</v>
      </c>
      <c r="G42" s="189">
        <v>45</v>
      </c>
      <c r="H42" s="189">
        <v>0</v>
      </c>
      <c r="I42" s="189">
        <v>496800</v>
      </c>
      <c r="J42" s="189">
        <v>0</v>
      </c>
      <c r="K42" s="240">
        <v>0</v>
      </c>
      <c r="L42" s="240">
        <v>0</v>
      </c>
      <c r="M42" s="189">
        <f aca="true" t="shared" si="0" ref="M42:M50">SUM(K42:L42)</f>
        <v>0</v>
      </c>
    </row>
    <row r="43" spans="1:13" ht="15.75">
      <c r="A43" s="106">
        <v>33</v>
      </c>
      <c r="B43" s="334" t="s">
        <v>67</v>
      </c>
      <c r="C43" s="196">
        <v>1</v>
      </c>
      <c r="D43" s="196">
        <v>10</v>
      </c>
      <c r="E43" s="196">
        <v>19</v>
      </c>
      <c r="F43" s="196">
        <v>177</v>
      </c>
      <c r="G43" s="196">
        <v>110</v>
      </c>
      <c r="H43" s="196">
        <v>56</v>
      </c>
      <c r="I43" s="205">
        <v>472924</v>
      </c>
      <c r="J43" s="205">
        <v>1491122</v>
      </c>
      <c r="K43" s="205">
        <v>47292</v>
      </c>
      <c r="L43" s="205">
        <v>149112</v>
      </c>
      <c r="M43" s="189">
        <f t="shared" si="0"/>
        <v>196404</v>
      </c>
    </row>
    <row r="44" spans="1:13" ht="15.75">
      <c r="A44" s="106">
        <v>34</v>
      </c>
      <c r="B44" s="334" t="s">
        <v>68</v>
      </c>
      <c r="C44" s="189">
        <v>1</v>
      </c>
      <c r="D44" s="189">
        <v>0</v>
      </c>
      <c r="E44" s="189">
        <v>105</v>
      </c>
      <c r="F44" s="189">
        <v>0</v>
      </c>
      <c r="G44" s="189">
        <v>98</v>
      </c>
      <c r="H44" s="189">
        <v>0</v>
      </c>
      <c r="I44" s="189">
        <v>401418085</v>
      </c>
      <c r="J44" s="189">
        <v>0</v>
      </c>
      <c r="K44" s="189">
        <v>11333595500</v>
      </c>
      <c r="L44" s="189">
        <v>0</v>
      </c>
      <c r="M44" s="189">
        <f t="shared" si="0"/>
        <v>11333595500</v>
      </c>
    </row>
    <row r="45" spans="1:13" ht="15.75">
      <c r="A45" s="106">
        <v>35</v>
      </c>
      <c r="B45" s="334" t="s">
        <v>69</v>
      </c>
      <c r="C45" s="189">
        <v>1</v>
      </c>
      <c r="D45" s="189">
        <v>0</v>
      </c>
      <c r="E45" s="189">
        <v>4</v>
      </c>
      <c r="F45" s="189">
        <v>0</v>
      </c>
      <c r="G45" s="189">
        <v>4</v>
      </c>
      <c r="H45" s="189">
        <v>0</v>
      </c>
      <c r="I45" s="189">
        <v>11025000</v>
      </c>
      <c r="J45" s="189">
        <v>0</v>
      </c>
      <c r="K45" s="189">
        <v>10000</v>
      </c>
      <c r="L45" s="240">
        <v>0</v>
      </c>
      <c r="M45" s="189">
        <f t="shared" si="0"/>
        <v>10000</v>
      </c>
    </row>
    <row r="46" spans="1:13" ht="15.75">
      <c r="A46" s="106">
        <v>36</v>
      </c>
      <c r="B46" s="212" t="s">
        <v>70</v>
      </c>
      <c r="C46" s="197">
        <v>1</v>
      </c>
      <c r="D46" s="197">
        <v>0</v>
      </c>
      <c r="E46" s="197">
        <v>106</v>
      </c>
      <c r="F46" s="197">
        <v>0</v>
      </c>
      <c r="G46" s="197">
        <v>70</v>
      </c>
      <c r="H46" s="197">
        <v>0</v>
      </c>
      <c r="I46" s="197">
        <v>150607</v>
      </c>
      <c r="J46" s="197">
        <v>0</v>
      </c>
      <c r="K46" s="197">
        <v>15061</v>
      </c>
      <c r="L46" s="197">
        <v>0</v>
      </c>
      <c r="M46" s="189">
        <f t="shared" si="0"/>
        <v>15061</v>
      </c>
    </row>
    <row r="47" spans="1:13" ht="15.75">
      <c r="A47" s="106">
        <v>37</v>
      </c>
      <c r="B47" s="212" t="s">
        <v>71</v>
      </c>
      <c r="C47" s="204">
        <v>1</v>
      </c>
      <c r="D47" s="197">
        <v>0</v>
      </c>
      <c r="E47" s="197">
        <v>49</v>
      </c>
      <c r="F47" s="197">
        <v>0</v>
      </c>
      <c r="G47" s="197">
        <v>38</v>
      </c>
      <c r="H47" s="197">
        <v>0</v>
      </c>
      <c r="I47" s="197">
        <v>126361</v>
      </c>
      <c r="J47" s="197">
        <v>0</v>
      </c>
      <c r="K47" s="197">
        <v>126361</v>
      </c>
      <c r="L47" s="197">
        <v>0</v>
      </c>
      <c r="M47" s="189">
        <f t="shared" si="0"/>
        <v>126361</v>
      </c>
    </row>
    <row r="48" spans="1:13" ht="15.75">
      <c r="A48" s="110">
        <v>38</v>
      </c>
      <c r="B48" s="213" t="s">
        <v>72</v>
      </c>
      <c r="C48" s="198">
        <v>1</v>
      </c>
      <c r="D48" s="198">
        <v>0</v>
      </c>
      <c r="E48" s="198">
        <v>310</v>
      </c>
      <c r="F48" s="198">
        <v>0</v>
      </c>
      <c r="G48" s="198">
        <v>66</v>
      </c>
      <c r="H48" s="198">
        <v>0</v>
      </c>
      <c r="I48" s="198">
        <v>292284587</v>
      </c>
      <c r="J48" s="198">
        <v>0</v>
      </c>
      <c r="K48" s="198">
        <v>0</v>
      </c>
      <c r="L48" s="198">
        <v>0</v>
      </c>
      <c r="M48" s="189">
        <f t="shared" si="0"/>
        <v>0</v>
      </c>
    </row>
    <row r="49" spans="1:13" ht="15.75">
      <c r="A49" s="106">
        <v>39</v>
      </c>
      <c r="B49" s="212" t="s">
        <v>73</v>
      </c>
      <c r="C49" s="199">
        <v>1</v>
      </c>
      <c r="D49" s="199">
        <v>0</v>
      </c>
      <c r="E49" s="199">
        <v>210</v>
      </c>
      <c r="F49" s="199">
        <v>0</v>
      </c>
      <c r="G49" s="199">
        <v>50</v>
      </c>
      <c r="H49" s="199">
        <v>0</v>
      </c>
      <c r="I49" s="265">
        <v>447118.66</v>
      </c>
      <c r="J49" s="199">
        <v>0</v>
      </c>
      <c r="K49" s="265">
        <v>223559.33</v>
      </c>
      <c r="L49" s="199">
        <v>0</v>
      </c>
      <c r="M49" s="189">
        <f t="shared" si="0"/>
        <v>223559.33</v>
      </c>
    </row>
    <row r="50" spans="1:13" ht="15.75">
      <c r="A50" s="106">
        <v>40</v>
      </c>
      <c r="B50" s="212" t="s">
        <v>74</v>
      </c>
      <c r="C50" s="189">
        <v>1</v>
      </c>
      <c r="D50" s="189">
        <v>0</v>
      </c>
      <c r="E50" s="189">
        <v>26</v>
      </c>
      <c r="F50" s="189">
        <v>0</v>
      </c>
      <c r="G50" s="189">
        <v>15</v>
      </c>
      <c r="H50" s="189">
        <v>0</v>
      </c>
      <c r="I50" s="189">
        <v>161683</v>
      </c>
      <c r="J50" s="189">
        <v>0</v>
      </c>
      <c r="K50" s="189">
        <v>231145</v>
      </c>
      <c r="L50" s="189">
        <v>0</v>
      </c>
      <c r="M50" s="189">
        <f t="shared" si="0"/>
        <v>231145</v>
      </c>
    </row>
    <row r="51" spans="1:13" ht="15.75">
      <c r="A51" s="106">
        <v>41</v>
      </c>
      <c r="B51" s="212" t="s">
        <v>75</v>
      </c>
      <c r="C51" s="189">
        <v>1</v>
      </c>
      <c r="D51" s="189">
        <v>1</v>
      </c>
      <c r="E51" s="189">
        <v>108</v>
      </c>
      <c r="F51" s="189">
        <v>0</v>
      </c>
      <c r="G51" s="189">
        <v>89</v>
      </c>
      <c r="H51" s="189">
        <v>0</v>
      </c>
      <c r="I51" s="189">
        <v>586000</v>
      </c>
      <c r="J51" s="189">
        <v>0</v>
      </c>
      <c r="K51" s="240">
        <v>58600</v>
      </c>
      <c r="L51" s="240">
        <v>0</v>
      </c>
      <c r="M51" s="189">
        <v>58600</v>
      </c>
    </row>
    <row r="52" spans="1:13" ht="15.75">
      <c r="A52" s="106">
        <v>42</v>
      </c>
      <c r="B52" s="212" t="s">
        <v>76</v>
      </c>
      <c r="C52" s="189">
        <v>1</v>
      </c>
      <c r="D52" s="189">
        <v>0</v>
      </c>
      <c r="E52" s="189">
        <v>17</v>
      </c>
      <c r="F52" s="189">
        <v>0</v>
      </c>
      <c r="G52" s="189">
        <v>14</v>
      </c>
      <c r="H52" s="189">
        <v>0</v>
      </c>
      <c r="I52" s="189">
        <v>69</v>
      </c>
      <c r="J52" s="189">
        <v>0</v>
      </c>
      <c r="K52" s="189">
        <v>911</v>
      </c>
      <c r="L52" s="189">
        <v>0</v>
      </c>
      <c r="M52" s="189">
        <f aca="true" t="shared" si="1" ref="M52:M60">SUM(K52:L52)</f>
        <v>911</v>
      </c>
    </row>
    <row r="53" spans="1:13" ht="15.75">
      <c r="A53" s="106">
        <v>43</v>
      </c>
      <c r="B53" s="212" t="s">
        <v>77</v>
      </c>
      <c r="C53" s="197">
        <v>1</v>
      </c>
      <c r="D53" s="200">
        <v>0</v>
      </c>
      <c r="E53" s="197">
        <v>38</v>
      </c>
      <c r="F53" s="200">
        <v>0</v>
      </c>
      <c r="G53" s="197">
        <v>26</v>
      </c>
      <c r="H53" s="200">
        <v>0</v>
      </c>
      <c r="I53" s="197">
        <v>110523</v>
      </c>
      <c r="J53" s="200">
        <v>0</v>
      </c>
      <c r="K53" s="197">
        <f>I53*60%</f>
        <v>66313.8</v>
      </c>
      <c r="L53" s="200">
        <v>0</v>
      </c>
      <c r="M53" s="189">
        <f t="shared" si="1"/>
        <v>66313.8</v>
      </c>
    </row>
    <row r="54" spans="1:13" ht="15.75">
      <c r="A54" s="106">
        <v>44</v>
      </c>
      <c r="B54" s="212" t="s">
        <v>78</v>
      </c>
      <c r="C54" s="201">
        <v>1</v>
      </c>
      <c r="D54" s="201">
        <v>1</v>
      </c>
      <c r="E54" s="201">
        <v>37</v>
      </c>
      <c r="F54" s="201" t="s">
        <v>197</v>
      </c>
      <c r="G54" s="201">
        <v>23</v>
      </c>
      <c r="H54" s="201" t="s">
        <v>21</v>
      </c>
      <c r="I54" s="201" t="s">
        <v>273</v>
      </c>
      <c r="J54" s="201" t="s">
        <v>274</v>
      </c>
      <c r="K54" s="201" t="s">
        <v>275</v>
      </c>
      <c r="L54" s="201" t="s">
        <v>276</v>
      </c>
      <c r="M54" s="189">
        <f t="shared" si="1"/>
        <v>0</v>
      </c>
    </row>
    <row r="55" spans="1:13" ht="15.75">
      <c r="A55" s="106">
        <v>45</v>
      </c>
      <c r="B55" s="212" t="s">
        <v>79</v>
      </c>
      <c r="C55" s="189">
        <v>1</v>
      </c>
      <c r="D55" s="189">
        <v>0</v>
      </c>
      <c r="E55" s="189">
        <v>52</v>
      </c>
      <c r="F55" s="189">
        <v>0</v>
      </c>
      <c r="G55" s="189">
        <v>26</v>
      </c>
      <c r="H55" s="189">
        <v>0</v>
      </c>
      <c r="I55" s="189">
        <v>257589000</v>
      </c>
      <c r="J55" s="189"/>
      <c r="K55" s="240"/>
      <c r="L55" s="240"/>
      <c r="M55" s="189">
        <f t="shared" si="1"/>
        <v>0</v>
      </c>
    </row>
    <row r="56" spans="1:13" ht="15.75">
      <c r="A56" s="106">
        <v>46</v>
      </c>
      <c r="B56" s="212" t="s">
        <v>80</v>
      </c>
      <c r="C56" s="189">
        <v>1</v>
      </c>
      <c r="D56" s="189">
        <v>0</v>
      </c>
      <c r="E56" s="189">
        <v>24</v>
      </c>
      <c r="F56" s="189"/>
      <c r="G56" s="189">
        <v>25</v>
      </c>
      <c r="H56" s="189"/>
      <c r="I56" s="189">
        <v>59156408</v>
      </c>
      <c r="J56" s="189"/>
      <c r="K56" s="240">
        <v>11831281</v>
      </c>
      <c r="L56" s="240"/>
      <c r="M56" s="189">
        <f t="shared" si="1"/>
        <v>11831281</v>
      </c>
    </row>
    <row r="57" spans="1:13" ht="15.75">
      <c r="A57" s="106">
        <v>47</v>
      </c>
      <c r="B57" s="332" t="s">
        <v>81</v>
      </c>
      <c r="C57" s="189"/>
      <c r="D57" s="189"/>
      <c r="E57" s="189"/>
      <c r="F57" s="189"/>
      <c r="G57" s="189"/>
      <c r="H57" s="189"/>
      <c r="I57" s="189"/>
      <c r="J57" s="189"/>
      <c r="K57" s="240"/>
      <c r="L57" s="240"/>
      <c r="M57" s="189">
        <f t="shared" si="1"/>
        <v>0</v>
      </c>
    </row>
    <row r="58" spans="1:13" ht="15.75">
      <c r="A58" s="106">
        <v>48</v>
      </c>
      <c r="B58" s="332" t="s">
        <v>82</v>
      </c>
      <c r="C58" s="197"/>
      <c r="D58" s="197"/>
      <c r="E58" s="197"/>
      <c r="F58" s="197"/>
      <c r="G58" s="197"/>
      <c r="H58" s="197"/>
      <c r="I58" s="204"/>
      <c r="J58" s="197"/>
      <c r="K58" s="197"/>
      <c r="L58" s="197"/>
      <c r="M58" s="189">
        <f t="shared" si="1"/>
        <v>0</v>
      </c>
    </row>
    <row r="59" spans="1:13" ht="15.75">
      <c r="A59" s="106">
        <v>49</v>
      </c>
      <c r="B59" s="332" t="s">
        <v>83</v>
      </c>
      <c r="C59" s="189">
        <v>1</v>
      </c>
      <c r="D59" s="189"/>
      <c r="E59" s="189">
        <v>99</v>
      </c>
      <c r="F59" s="189"/>
      <c r="G59" s="189">
        <v>91</v>
      </c>
      <c r="H59" s="189"/>
      <c r="I59" s="189">
        <v>747962650</v>
      </c>
      <c r="J59" s="189"/>
      <c r="K59" s="189">
        <v>747962650</v>
      </c>
      <c r="L59" s="240"/>
      <c r="M59" s="189">
        <f t="shared" si="1"/>
        <v>747962650</v>
      </c>
    </row>
    <row r="60" spans="1:13" ht="15.75">
      <c r="A60" s="106">
        <v>50</v>
      </c>
      <c r="B60" s="332" t="s">
        <v>84</v>
      </c>
      <c r="C60" s="189"/>
      <c r="D60" s="189"/>
      <c r="E60" s="189"/>
      <c r="F60" s="189"/>
      <c r="G60" s="189"/>
      <c r="H60" s="189"/>
      <c r="I60" s="189"/>
      <c r="J60" s="189"/>
      <c r="K60" s="240"/>
      <c r="L60" s="240"/>
      <c r="M60" s="189">
        <f t="shared" si="1"/>
        <v>0</v>
      </c>
    </row>
    <row r="61" spans="1:13" ht="15.75">
      <c r="A61" s="106">
        <v>51</v>
      </c>
      <c r="B61" s="332" t="s">
        <v>85</v>
      </c>
      <c r="C61" s="189">
        <v>1</v>
      </c>
      <c r="D61" s="189">
        <v>0</v>
      </c>
      <c r="E61" s="189">
        <v>59</v>
      </c>
      <c r="F61" s="189">
        <v>0</v>
      </c>
      <c r="G61" s="189">
        <v>18</v>
      </c>
      <c r="H61" s="189">
        <v>0</v>
      </c>
      <c r="I61" s="189">
        <v>492398</v>
      </c>
      <c r="J61" s="189">
        <v>0</v>
      </c>
      <c r="K61" s="240">
        <v>0</v>
      </c>
      <c r="L61" s="240">
        <v>0</v>
      </c>
      <c r="M61" s="189">
        <v>0</v>
      </c>
    </row>
    <row r="62" spans="1:13" ht="15.75">
      <c r="A62" s="106">
        <v>52</v>
      </c>
      <c r="B62" s="332" t="s">
        <v>86</v>
      </c>
      <c r="C62" s="202">
        <v>1</v>
      </c>
      <c r="D62" s="202">
        <v>0</v>
      </c>
      <c r="E62" s="202">
        <v>64</v>
      </c>
      <c r="F62" s="202">
        <v>0</v>
      </c>
      <c r="G62" s="202">
        <v>58</v>
      </c>
      <c r="H62" s="202">
        <v>0</v>
      </c>
      <c r="I62" s="202">
        <v>402144</v>
      </c>
      <c r="J62" s="202">
        <v>0</v>
      </c>
      <c r="K62" s="202">
        <v>180812</v>
      </c>
      <c r="L62" s="202">
        <v>0</v>
      </c>
      <c r="M62" s="189">
        <f>SUM(K62:L62)</f>
        <v>180812</v>
      </c>
    </row>
    <row r="63" spans="1:13" ht="15.75">
      <c r="A63" s="106">
        <v>53</v>
      </c>
      <c r="B63" s="332" t="s">
        <v>87</v>
      </c>
      <c r="C63" s="240">
        <v>1</v>
      </c>
      <c r="D63" s="240"/>
      <c r="E63" s="240">
        <v>615</v>
      </c>
      <c r="F63" s="240"/>
      <c r="G63" s="240">
        <v>137</v>
      </c>
      <c r="H63" s="240"/>
      <c r="I63" s="240">
        <v>717731</v>
      </c>
      <c r="J63" s="240"/>
      <c r="K63" s="240">
        <v>358865</v>
      </c>
      <c r="L63" s="240"/>
      <c r="M63" s="189">
        <f>SUM(K63:L63)</f>
        <v>358865</v>
      </c>
    </row>
    <row r="64" spans="1:13" ht="15.75">
      <c r="A64" s="106">
        <v>54</v>
      </c>
      <c r="B64" s="332" t="s">
        <v>88</v>
      </c>
      <c r="C64" s="189">
        <v>1</v>
      </c>
      <c r="D64" s="189">
        <v>0</v>
      </c>
      <c r="E64" s="189">
        <v>34</v>
      </c>
      <c r="F64" s="189">
        <v>0</v>
      </c>
      <c r="G64" s="189">
        <v>30</v>
      </c>
      <c r="H64" s="189">
        <v>0</v>
      </c>
      <c r="I64" s="189">
        <v>95679</v>
      </c>
      <c r="J64" s="189">
        <v>0</v>
      </c>
      <c r="K64" s="240">
        <v>95679</v>
      </c>
      <c r="L64" s="240">
        <v>0</v>
      </c>
      <c r="M64" s="189">
        <f>SUM(K64:L64)</f>
        <v>95679</v>
      </c>
    </row>
    <row r="65" spans="1:13" ht="15.75">
      <c r="A65" s="106">
        <v>55</v>
      </c>
      <c r="B65" s="332" t="s">
        <v>89</v>
      </c>
      <c r="C65" s="189">
        <v>1</v>
      </c>
      <c r="D65" s="189">
        <v>2</v>
      </c>
      <c r="E65" s="189">
        <v>46</v>
      </c>
      <c r="F65" s="189">
        <v>0</v>
      </c>
      <c r="G65" s="189">
        <v>25</v>
      </c>
      <c r="H65" s="189">
        <v>0</v>
      </c>
      <c r="I65" s="189">
        <v>176906</v>
      </c>
      <c r="J65" s="189">
        <v>0</v>
      </c>
      <c r="K65" s="189">
        <v>53071</v>
      </c>
      <c r="L65" s="189">
        <v>0</v>
      </c>
      <c r="M65" s="189">
        <f>SUM(K65:L65)</f>
        <v>53071</v>
      </c>
    </row>
    <row r="66" spans="1:13" ht="15.75">
      <c r="A66" s="106">
        <v>56</v>
      </c>
      <c r="B66" s="332" t="s">
        <v>200</v>
      </c>
      <c r="C66" s="200">
        <v>1</v>
      </c>
      <c r="D66" s="200"/>
      <c r="E66" s="200">
        <v>240</v>
      </c>
      <c r="F66" s="200"/>
      <c r="G66" s="200">
        <v>231</v>
      </c>
      <c r="H66" s="200"/>
      <c r="I66" s="200">
        <v>488830</v>
      </c>
      <c r="J66" s="200"/>
      <c r="K66" s="200">
        <v>48883</v>
      </c>
      <c r="L66" s="200"/>
      <c r="M66" s="189">
        <f>SUM(K66:L66)</f>
        <v>48883</v>
      </c>
    </row>
    <row r="67" spans="1:13" ht="15.75">
      <c r="A67" s="106">
        <v>57</v>
      </c>
      <c r="B67" s="332" t="s">
        <v>91</v>
      </c>
      <c r="C67" s="200">
        <v>1</v>
      </c>
      <c r="D67" s="200">
        <v>0</v>
      </c>
      <c r="E67" s="200">
        <v>95</v>
      </c>
      <c r="F67" s="200"/>
      <c r="G67" s="200">
        <v>95</v>
      </c>
      <c r="H67" s="200"/>
      <c r="I67" s="202">
        <v>335000</v>
      </c>
      <c r="J67" s="202"/>
      <c r="K67" s="202">
        <v>67000</v>
      </c>
      <c r="L67" s="202"/>
      <c r="M67" s="202">
        <v>67000</v>
      </c>
    </row>
    <row r="68" spans="1:13" ht="15.75">
      <c r="A68" s="106">
        <v>0</v>
      </c>
      <c r="B68" s="332" t="s">
        <v>92</v>
      </c>
      <c r="C68" s="189">
        <v>1</v>
      </c>
      <c r="D68" s="189">
        <v>0</v>
      </c>
      <c r="E68" s="189">
        <v>248</v>
      </c>
      <c r="F68" s="189">
        <v>0</v>
      </c>
      <c r="G68" s="189">
        <v>43</v>
      </c>
      <c r="H68" s="189">
        <v>0</v>
      </c>
      <c r="I68" s="189">
        <v>227000</v>
      </c>
      <c r="J68" s="189">
        <v>0</v>
      </c>
      <c r="K68" s="189">
        <v>227000</v>
      </c>
      <c r="L68" s="189">
        <v>0</v>
      </c>
      <c r="M68" s="189">
        <f>SUM(K68:L68)</f>
        <v>227000</v>
      </c>
    </row>
    <row r="69" spans="1:13" ht="15.75">
      <c r="A69" s="106">
        <v>59</v>
      </c>
      <c r="B69" s="332" t="s">
        <v>93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189"/>
    </row>
    <row r="70" spans="1:13" ht="15.75">
      <c r="A70" s="106">
        <v>60</v>
      </c>
      <c r="B70" s="332" t="s">
        <v>94</v>
      </c>
      <c r="C70" s="321">
        <v>1</v>
      </c>
      <c r="D70" s="322">
        <v>0</v>
      </c>
      <c r="E70" s="322">
        <v>46</v>
      </c>
      <c r="F70" s="322">
        <v>0</v>
      </c>
      <c r="G70" s="322">
        <v>52</v>
      </c>
      <c r="H70" s="322">
        <v>0</v>
      </c>
      <c r="I70" s="327" t="s">
        <v>282</v>
      </c>
      <c r="J70" s="327">
        <v>0</v>
      </c>
      <c r="K70" s="327" t="s">
        <v>283</v>
      </c>
      <c r="L70" s="327">
        <v>0</v>
      </c>
      <c r="M70" s="327">
        <v>22099023</v>
      </c>
    </row>
    <row r="71" spans="1:13" ht="15.75">
      <c r="A71" s="106">
        <v>61</v>
      </c>
      <c r="B71" s="332" t="s">
        <v>95</v>
      </c>
      <c r="C71" s="196">
        <v>1</v>
      </c>
      <c r="D71" s="229"/>
      <c r="E71" s="196">
        <v>329</v>
      </c>
      <c r="F71" s="196"/>
      <c r="G71" s="196">
        <v>49</v>
      </c>
      <c r="H71" s="196"/>
      <c r="I71" s="205">
        <v>294811047</v>
      </c>
      <c r="J71" s="196"/>
      <c r="K71" s="205">
        <v>29481104</v>
      </c>
      <c r="L71" s="196"/>
      <c r="M71" s="189">
        <f>SUM(K71:L71)</f>
        <v>29481104</v>
      </c>
    </row>
    <row r="72" spans="1:13" ht="15.75">
      <c r="A72" s="106">
        <v>62</v>
      </c>
      <c r="B72" s="332" t="s">
        <v>96</v>
      </c>
      <c r="C72" s="189"/>
      <c r="D72" s="189"/>
      <c r="E72" s="189"/>
      <c r="F72" s="189"/>
      <c r="G72" s="189"/>
      <c r="H72" s="189"/>
      <c r="I72" s="189"/>
      <c r="J72" s="189"/>
      <c r="K72" s="240"/>
      <c r="L72" s="240"/>
      <c r="M72" s="189"/>
    </row>
    <row r="73" spans="1:13" ht="15.75">
      <c r="A73" s="106">
        <v>63</v>
      </c>
      <c r="B73" s="332" t="s">
        <v>97</v>
      </c>
      <c r="C73" s="189">
        <v>1</v>
      </c>
      <c r="D73" s="189">
        <v>0</v>
      </c>
      <c r="E73" s="189">
        <v>33</v>
      </c>
      <c r="F73" s="189">
        <v>0</v>
      </c>
      <c r="G73" s="189">
        <v>29</v>
      </c>
      <c r="H73" s="189">
        <v>0</v>
      </c>
      <c r="I73" s="189">
        <v>161926</v>
      </c>
      <c r="J73" s="189">
        <v>0</v>
      </c>
      <c r="K73" s="240">
        <v>2808801</v>
      </c>
      <c r="L73" s="240">
        <v>0</v>
      </c>
      <c r="M73" s="189">
        <f>SUM(K73:L73)</f>
        <v>2808801</v>
      </c>
    </row>
    <row r="74" spans="1:13" ht="16.5" thickBot="1">
      <c r="A74" s="444" t="s">
        <v>98</v>
      </c>
      <c r="B74" s="445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>
        <f>SUM(K74:L74)</f>
        <v>0</v>
      </c>
    </row>
    <row r="77" spans="1:12" ht="19.5">
      <c r="A77" s="79" t="s">
        <v>99</v>
      </c>
      <c r="C77" s="80"/>
      <c r="D77" s="81"/>
      <c r="E77" s="81"/>
      <c r="F77" s="81"/>
      <c r="G77" s="81"/>
      <c r="H77" s="81"/>
      <c r="I77" s="85"/>
      <c r="J77" s="85"/>
      <c r="K77" s="80"/>
      <c r="L77" s="12"/>
    </row>
    <row r="78" spans="1:13" ht="18.75">
      <c r="A78" s="366" t="s">
        <v>100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</row>
    <row r="79" spans="1:13" ht="18.75">
      <c r="A79" s="366" t="s">
        <v>101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</row>
  </sheetData>
  <sheetProtection/>
  <mergeCells count="15">
    <mergeCell ref="A4:M4"/>
    <mergeCell ref="C7:M7"/>
    <mergeCell ref="A3:M3"/>
    <mergeCell ref="A2:M2"/>
    <mergeCell ref="A1:D1"/>
    <mergeCell ref="A7:A10"/>
    <mergeCell ref="B7:B10"/>
    <mergeCell ref="C8:D8"/>
    <mergeCell ref="E8:F8"/>
    <mergeCell ref="G8:H8"/>
    <mergeCell ref="K8:M8"/>
    <mergeCell ref="A78:M78"/>
    <mergeCell ref="A79:M79"/>
    <mergeCell ref="I8:J8"/>
    <mergeCell ref="A74:B74"/>
  </mergeCells>
  <printOptions/>
  <pageMargins left="0.5" right="0.5" top="1" bottom="0.5" header="0" footer="0"/>
  <pageSetup horizontalDpi="600" verticalDpi="600" orientation="landscape" paperSize="9" r:id="rId1"/>
  <ignoredErrors>
    <ignoredError sqref="C10: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7.28125" style="0" customWidth="1"/>
    <col min="4" max="4" width="7.00390625" style="0" customWidth="1"/>
    <col min="5" max="6" width="7.8515625" style="0" customWidth="1"/>
    <col min="7" max="7" width="7.574218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7.57421875" style="0" customWidth="1"/>
    <col min="12" max="12" width="8.00390625" style="0" customWidth="1"/>
  </cols>
  <sheetData>
    <row r="1" spans="1:12" ht="70.5" customHeight="1">
      <c r="A1" s="456" t="s">
        <v>230</v>
      </c>
      <c r="B1" s="456"/>
      <c r="C1" s="456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423" t="s">
        <v>221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ht="16.5">
      <c r="A3" s="350" t="s">
        <v>422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ht="18.75">
      <c r="A4" s="457" t="s">
        <v>420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12.75">
      <c r="A5" s="78"/>
      <c r="B5" s="3"/>
      <c r="C5" s="76"/>
      <c r="D5" s="103"/>
      <c r="E5" s="103"/>
      <c r="F5" s="103"/>
      <c r="G5" s="76"/>
      <c r="H5" s="76"/>
      <c r="I5" s="76"/>
      <c r="J5" s="76"/>
      <c r="K5" s="76"/>
      <c r="L5" s="76"/>
    </row>
    <row r="6" spans="1:12" ht="13.5" thickBot="1">
      <c r="A6" s="78"/>
      <c r="B6" s="3"/>
      <c r="C6" s="76"/>
      <c r="D6" s="103"/>
      <c r="E6" s="103"/>
      <c r="F6" s="103"/>
      <c r="G6" s="76"/>
      <c r="H6" s="76"/>
      <c r="I6" s="76"/>
      <c r="J6" s="76"/>
      <c r="K6" s="76"/>
      <c r="L6" s="76"/>
    </row>
    <row r="7" spans="1:12" ht="15.75">
      <c r="A7" s="460" t="s">
        <v>1</v>
      </c>
      <c r="B7" s="370" t="s">
        <v>2</v>
      </c>
      <c r="C7" s="370" t="s">
        <v>222</v>
      </c>
      <c r="D7" s="370"/>
      <c r="E7" s="370"/>
      <c r="F7" s="370"/>
      <c r="G7" s="370"/>
      <c r="H7" s="370"/>
      <c r="I7" s="370"/>
      <c r="J7" s="370"/>
      <c r="K7" s="370"/>
      <c r="L7" s="462"/>
    </row>
    <row r="8" spans="1:12" ht="15.75">
      <c r="A8" s="461"/>
      <c r="B8" s="355"/>
      <c r="C8" s="355" t="s">
        <v>223</v>
      </c>
      <c r="D8" s="355"/>
      <c r="E8" s="355"/>
      <c r="F8" s="355"/>
      <c r="G8" s="355"/>
      <c r="H8" s="355" t="s">
        <v>224</v>
      </c>
      <c r="I8" s="355"/>
      <c r="J8" s="355"/>
      <c r="K8" s="355"/>
      <c r="L8" s="363"/>
    </row>
    <row r="9" spans="1:12" ht="47.25">
      <c r="A9" s="461"/>
      <c r="B9" s="355"/>
      <c r="C9" s="243" t="s">
        <v>225</v>
      </c>
      <c r="D9" s="339" t="s">
        <v>226</v>
      </c>
      <c r="E9" s="243" t="s">
        <v>227</v>
      </c>
      <c r="F9" s="243" t="s">
        <v>143</v>
      </c>
      <c r="G9" s="340" t="s">
        <v>14</v>
      </c>
      <c r="H9" s="243" t="s">
        <v>225</v>
      </c>
      <c r="I9" s="339" t="s">
        <v>226</v>
      </c>
      <c r="J9" s="243" t="s">
        <v>227</v>
      </c>
      <c r="K9" s="243" t="s">
        <v>143</v>
      </c>
      <c r="L9" s="341" t="s">
        <v>14</v>
      </c>
    </row>
    <row r="10" spans="1:12" ht="47.25">
      <c r="A10" s="461"/>
      <c r="B10" s="355"/>
      <c r="C10" s="342">
        <v>12</v>
      </c>
      <c r="D10" s="342">
        <v>13</v>
      </c>
      <c r="E10" s="342">
        <v>14</v>
      </c>
      <c r="F10" s="342">
        <v>15</v>
      </c>
      <c r="G10" s="342" t="s">
        <v>228</v>
      </c>
      <c r="H10" s="342">
        <v>17</v>
      </c>
      <c r="I10" s="342">
        <v>18</v>
      </c>
      <c r="J10" s="342">
        <v>19</v>
      </c>
      <c r="K10" s="342">
        <v>20</v>
      </c>
      <c r="L10" s="343" t="s">
        <v>229</v>
      </c>
    </row>
    <row r="11" spans="1:12" ht="15.75">
      <c r="A11" s="114">
        <v>1</v>
      </c>
      <c r="B11" s="109" t="s">
        <v>35</v>
      </c>
      <c r="C11" s="197">
        <v>804</v>
      </c>
      <c r="D11" s="281" t="s">
        <v>242</v>
      </c>
      <c r="E11" s="197">
        <v>1702</v>
      </c>
      <c r="F11" s="281" t="s">
        <v>242</v>
      </c>
      <c r="G11" s="197">
        <f>E11+C11</f>
        <v>2506</v>
      </c>
      <c r="H11" s="281" t="s">
        <v>242</v>
      </c>
      <c r="I11" s="281" t="s">
        <v>242</v>
      </c>
      <c r="J11" s="281" t="s">
        <v>242</v>
      </c>
      <c r="K11" s="197">
        <v>9</v>
      </c>
      <c r="L11" s="197">
        <v>9</v>
      </c>
    </row>
    <row r="12" spans="1:12" ht="31.5">
      <c r="A12" s="116">
        <v>2</v>
      </c>
      <c r="B12" s="344" t="s">
        <v>36</v>
      </c>
      <c r="C12" s="281" t="s">
        <v>375</v>
      </c>
      <c r="D12" s="281" t="s">
        <v>243</v>
      </c>
      <c r="E12" s="281" t="s">
        <v>286</v>
      </c>
      <c r="F12" s="281" t="s">
        <v>110</v>
      </c>
      <c r="G12" s="281" t="s">
        <v>410</v>
      </c>
      <c r="H12" s="463" t="s">
        <v>411</v>
      </c>
      <c r="I12" s="463"/>
      <c r="J12" s="281" t="s">
        <v>243</v>
      </c>
      <c r="K12" s="281" t="s">
        <v>242</v>
      </c>
      <c r="L12" s="281" t="s">
        <v>24</v>
      </c>
    </row>
    <row r="13" spans="1:12" ht="15.75">
      <c r="A13" s="114">
        <v>3</v>
      </c>
      <c r="B13" s="109" t="s">
        <v>37</v>
      </c>
      <c r="C13" s="189"/>
      <c r="D13" s="189"/>
      <c r="E13" s="189"/>
      <c r="F13" s="189"/>
      <c r="G13" s="188"/>
      <c r="H13" s="189"/>
      <c r="I13" s="189"/>
      <c r="J13" s="189"/>
      <c r="K13" s="189"/>
      <c r="L13" s="188"/>
    </row>
    <row r="14" spans="1:12" ht="15.75">
      <c r="A14" s="114">
        <v>4</v>
      </c>
      <c r="B14" s="109" t="s">
        <v>38</v>
      </c>
      <c r="C14" s="221">
        <v>9</v>
      </c>
      <c r="D14" s="221">
        <v>0</v>
      </c>
      <c r="E14" s="221">
        <v>4</v>
      </c>
      <c r="F14" s="221">
        <v>20</v>
      </c>
      <c r="G14" s="221">
        <f>SUM(C14:F14)</f>
        <v>33</v>
      </c>
      <c r="H14" s="221">
        <v>146</v>
      </c>
      <c r="I14" s="221"/>
      <c r="J14" s="221">
        <v>52</v>
      </c>
      <c r="K14" s="221">
        <v>112</v>
      </c>
      <c r="L14" s="221">
        <f>SUM(H14:K14)</f>
        <v>310</v>
      </c>
    </row>
    <row r="15" spans="1:12" ht="15.75">
      <c r="A15" s="114">
        <v>5</v>
      </c>
      <c r="B15" s="109" t="s">
        <v>39</v>
      </c>
      <c r="C15" s="189">
        <v>3</v>
      </c>
      <c r="D15" s="189">
        <v>5</v>
      </c>
      <c r="E15" s="189">
        <v>8</v>
      </c>
      <c r="F15" s="189">
        <v>13</v>
      </c>
      <c r="G15" s="188">
        <v>29</v>
      </c>
      <c r="H15" s="189">
        <v>2468</v>
      </c>
      <c r="I15" s="245">
        <v>67</v>
      </c>
      <c r="J15" s="245">
        <v>2468</v>
      </c>
      <c r="K15" s="189">
        <v>0</v>
      </c>
      <c r="L15" s="189">
        <v>4974</v>
      </c>
    </row>
    <row r="16" spans="1:12" ht="15.75">
      <c r="A16" s="114">
        <v>6</v>
      </c>
      <c r="B16" s="109" t="s">
        <v>40</v>
      </c>
      <c r="C16" s="189"/>
      <c r="D16" s="189"/>
      <c r="E16" s="189"/>
      <c r="F16" s="189"/>
      <c r="G16" s="188"/>
      <c r="H16" s="189"/>
      <c r="I16" s="189"/>
      <c r="J16" s="189"/>
      <c r="K16" s="189"/>
      <c r="L16" s="188"/>
    </row>
    <row r="17" spans="1:12" ht="15.75">
      <c r="A17" s="114">
        <v>7</v>
      </c>
      <c r="B17" s="345" t="s">
        <v>41</v>
      </c>
      <c r="C17" s="281" t="s">
        <v>31</v>
      </c>
      <c r="D17" s="281" t="s">
        <v>244</v>
      </c>
      <c r="E17" s="281" t="s">
        <v>412</v>
      </c>
      <c r="F17" s="281" t="s">
        <v>25</v>
      </c>
      <c r="G17" s="281" t="s">
        <v>413</v>
      </c>
      <c r="H17" s="281" t="s">
        <v>242</v>
      </c>
      <c r="I17" s="281" t="s">
        <v>242</v>
      </c>
      <c r="J17" s="281" t="s">
        <v>242</v>
      </c>
      <c r="K17" s="281" t="s">
        <v>242</v>
      </c>
      <c r="L17" s="281" t="s">
        <v>242</v>
      </c>
    </row>
    <row r="18" spans="1:12" ht="15.75">
      <c r="A18" s="114">
        <v>8</v>
      </c>
      <c r="B18" s="109" t="s">
        <v>42</v>
      </c>
      <c r="C18" s="200">
        <v>40</v>
      </c>
      <c r="D18" s="200">
        <v>0</v>
      </c>
      <c r="E18" s="200">
        <v>9</v>
      </c>
      <c r="F18" s="200">
        <v>28</v>
      </c>
      <c r="G18" s="200">
        <f>C18+D18+E18+F18</f>
        <v>77</v>
      </c>
      <c r="H18" s="200">
        <v>542</v>
      </c>
      <c r="I18" s="200">
        <v>0</v>
      </c>
      <c r="J18" s="200">
        <v>527</v>
      </c>
      <c r="K18" s="200"/>
      <c r="L18" s="200">
        <f>SUM(H18:K18)</f>
        <v>1069</v>
      </c>
    </row>
    <row r="19" spans="1:12" ht="15.75">
      <c r="A19" s="114">
        <v>9</v>
      </c>
      <c r="B19" s="109" t="s">
        <v>43</v>
      </c>
      <c r="C19" s="189">
        <v>18</v>
      </c>
      <c r="D19" s="189">
        <v>4</v>
      </c>
      <c r="E19" s="189">
        <v>8</v>
      </c>
      <c r="F19" s="189">
        <v>21</v>
      </c>
      <c r="G19" s="188">
        <v>51</v>
      </c>
      <c r="H19" s="189">
        <v>0</v>
      </c>
      <c r="I19" s="189">
        <v>0</v>
      </c>
      <c r="J19" s="189">
        <v>0</v>
      </c>
      <c r="K19" s="189">
        <v>0</v>
      </c>
      <c r="L19" s="188">
        <v>0</v>
      </c>
    </row>
    <row r="20" spans="1:12" ht="15.75">
      <c r="A20" s="114">
        <v>10</v>
      </c>
      <c r="B20" s="109" t="s">
        <v>44</v>
      </c>
      <c r="C20" s="199">
        <v>22</v>
      </c>
      <c r="D20" s="199">
        <v>0</v>
      </c>
      <c r="E20" s="199">
        <v>9</v>
      </c>
      <c r="F20" s="199">
        <v>9</v>
      </c>
      <c r="G20" s="199">
        <v>40</v>
      </c>
      <c r="H20" s="199">
        <v>249</v>
      </c>
      <c r="I20" s="199">
        <v>0</v>
      </c>
      <c r="J20" s="199">
        <v>285</v>
      </c>
      <c r="K20" s="199">
        <v>3</v>
      </c>
      <c r="L20" s="199">
        <v>537</v>
      </c>
    </row>
    <row r="21" spans="1:12" ht="15.75">
      <c r="A21" s="114">
        <v>11</v>
      </c>
      <c r="B21" s="109" t="s">
        <v>45</v>
      </c>
      <c r="C21" s="189"/>
      <c r="D21" s="189"/>
      <c r="E21" s="189"/>
      <c r="F21" s="189"/>
      <c r="G21" s="188"/>
      <c r="H21" s="189"/>
      <c r="I21" s="189"/>
      <c r="J21" s="189"/>
      <c r="K21" s="189"/>
      <c r="L21" s="188"/>
    </row>
    <row r="22" spans="1:12" ht="15.75">
      <c r="A22" s="114">
        <v>12</v>
      </c>
      <c r="B22" s="345" t="s">
        <v>46</v>
      </c>
      <c r="C22" s="197">
        <v>3</v>
      </c>
      <c r="D22" s="197">
        <v>4</v>
      </c>
      <c r="E22" s="197">
        <v>13</v>
      </c>
      <c r="F22" s="197">
        <v>33</v>
      </c>
      <c r="G22" s="197">
        <v>53</v>
      </c>
      <c r="H22" s="197">
        <v>1</v>
      </c>
      <c r="I22" s="197"/>
      <c r="J22" s="197"/>
      <c r="K22" s="197"/>
      <c r="L22" s="197">
        <f>SUM(H22:K22)</f>
        <v>1</v>
      </c>
    </row>
    <row r="23" spans="1:12" ht="15.75">
      <c r="A23" s="114">
        <v>13</v>
      </c>
      <c r="B23" s="345" t="s">
        <v>47</v>
      </c>
      <c r="C23" s="229">
        <v>21</v>
      </c>
      <c r="D23" s="229">
        <v>0</v>
      </c>
      <c r="E23" s="229">
        <v>7</v>
      </c>
      <c r="F23" s="229">
        <v>0</v>
      </c>
      <c r="G23" s="229">
        <v>28</v>
      </c>
      <c r="H23" s="229">
        <v>0</v>
      </c>
      <c r="I23" s="229">
        <v>0</v>
      </c>
      <c r="J23" s="229">
        <v>0</v>
      </c>
      <c r="K23" s="229">
        <v>0</v>
      </c>
      <c r="L23" s="188">
        <v>0</v>
      </c>
    </row>
    <row r="24" spans="1:12" ht="15.75">
      <c r="A24" s="114">
        <v>14</v>
      </c>
      <c r="B24" s="345" t="s">
        <v>48</v>
      </c>
      <c r="C24" s="189"/>
      <c r="D24" s="189"/>
      <c r="E24" s="189"/>
      <c r="F24" s="189"/>
      <c r="G24" s="188"/>
      <c r="H24" s="189"/>
      <c r="I24" s="189"/>
      <c r="J24" s="189"/>
      <c r="K24" s="189"/>
      <c r="L24" s="188"/>
    </row>
    <row r="25" spans="1:12" ht="15.75">
      <c r="A25" s="114">
        <v>15</v>
      </c>
      <c r="B25" s="345" t="s">
        <v>49</v>
      </c>
      <c r="C25" s="202">
        <v>4</v>
      </c>
      <c r="D25" s="202">
        <v>3</v>
      </c>
      <c r="E25" s="202">
        <v>11</v>
      </c>
      <c r="F25" s="202">
        <v>21</v>
      </c>
      <c r="G25" s="202">
        <v>39</v>
      </c>
      <c r="H25" s="202">
        <v>2</v>
      </c>
      <c r="I25" s="202">
        <v>1</v>
      </c>
      <c r="J25" s="202">
        <v>2</v>
      </c>
      <c r="K25" s="202">
        <v>2</v>
      </c>
      <c r="L25" s="202">
        <v>7</v>
      </c>
    </row>
    <row r="26" spans="1:12" ht="15.75">
      <c r="A26" s="114">
        <v>16</v>
      </c>
      <c r="B26" s="345" t="s">
        <v>50</v>
      </c>
      <c r="C26" s="189">
        <v>43</v>
      </c>
      <c r="D26" s="189">
        <v>3</v>
      </c>
      <c r="E26" s="189">
        <v>7</v>
      </c>
      <c r="F26" s="189">
        <v>19</v>
      </c>
      <c r="G26" s="188">
        <v>72</v>
      </c>
      <c r="H26" s="189">
        <v>1828</v>
      </c>
      <c r="I26" s="189">
        <v>0</v>
      </c>
      <c r="J26" s="189">
        <v>1593</v>
      </c>
      <c r="K26" s="189">
        <v>13</v>
      </c>
      <c r="L26" s="188">
        <v>3470</v>
      </c>
    </row>
    <row r="27" spans="1:12" ht="15.75">
      <c r="A27" s="114">
        <v>17</v>
      </c>
      <c r="B27" s="345" t="s">
        <v>51</v>
      </c>
      <c r="C27" s="229">
        <v>18</v>
      </c>
      <c r="D27" s="229">
        <v>0</v>
      </c>
      <c r="E27" s="229">
        <v>3</v>
      </c>
      <c r="F27" s="229">
        <v>37</v>
      </c>
      <c r="G27" s="229">
        <v>58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</row>
    <row r="28" spans="1:12" ht="15.75">
      <c r="A28" s="114">
        <v>18</v>
      </c>
      <c r="B28" s="345" t="s">
        <v>52</v>
      </c>
      <c r="C28" s="199">
        <v>21</v>
      </c>
      <c r="D28" s="199">
        <v>2</v>
      </c>
      <c r="E28" s="199">
        <v>4</v>
      </c>
      <c r="F28" s="199">
        <v>12</v>
      </c>
      <c r="G28" s="199">
        <f>SUM(C28:F28)</f>
        <v>39</v>
      </c>
      <c r="H28" s="199">
        <v>15</v>
      </c>
      <c r="I28" s="199">
        <v>2</v>
      </c>
      <c r="J28" s="199">
        <v>1</v>
      </c>
      <c r="K28" s="199">
        <v>0</v>
      </c>
      <c r="L28" s="197">
        <v>18</v>
      </c>
    </row>
    <row r="29" spans="1:12" ht="15.75">
      <c r="A29" s="114">
        <v>19</v>
      </c>
      <c r="B29" s="345" t="s">
        <v>53</v>
      </c>
      <c r="C29" s="197">
        <v>7</v>
      </c>
      <c r="D29" s="197">
        <v>1</v>
      </c>
      <c r="E29" s="197">
        <v>12</v>
      </c>
      <c r="F29" s="197">
        <v>42</v>
      </c>
      <c r="G29" s="197">
        <v>62</v>
      </c>
      <c r="H29" s="197">
        <v>2</v>
      </c>
      <c r="I29" s="197"/>
      <c r="J29" s="197">
        <v>24</v>
      </c>
      <c r="K29" s="197"/>
      <c r="L29" s="197">
        <v>26</v>
      </c>
    </row>
    <row r="30" spans="1:12" ht="15.75">
      <c r="A30" s="114">
        <v>20</v>
      </c>
      <c r="B30" s="345" t="s">
        <v>54</v>
      </c>
      <c r="C30" s="189">
        <v>42</v>
      </c>
      <c r="D30" s="189">
        <v>0</v>
      </c>
      <c r="E30" s="189">
        <v>9</v>
      </c>
      <c r="F30" s="189">
        <v>0</v>
      </c>
      <c r="G30" s="188">
        <v>51</v>
      </c>
      <c r="H30" s="189">
        <v>0</v>
      </c>
      <c r="I30" s="189">
        <v>0</v>
      </c>
      <c r="J30" s="189">
        <v>0</v>
      </c>
      <c r="K30" s="189">
        <v>11</v>
      </c>
      <c r="L30" s="188">
        <v>11</v>
      </c>
    </row>
    <row r="31" spans="1:12" ht="15.75">
      <c r="A31" s="114">
        <v>21</v>
      </c>
      <c r="B31" s="345" t="s">
        <v>55</v>
      </c>
      <c r="C31" s="295">
        <v>55</v>
      </c>
      <c r="D31" s="295"/>
      <c r="E31" s="295">
        <v>8</v>
      </c>
      <c r="F31" s="295">
        <v>37</v>
      </c>
      <c r="G31" s="295">
        <v>100</v>
      </c>
      <c r="H31" s="188">
        <v>0</v>
      </c>
      <c r="I31" s="188"/>
      <c r="J31" s="188">
        <v>0</v>
      </c>
      <c r="K31" s="188">
        <v>0</v>
      </c>
      <c r="L31" s="188">
        <f>SUM(H31:K31)</f>
        <v>0</v>
      </c>
    </row>
    <row r="32" spans="1:12" ht="15.75">
      <c r="A32" s="114">
        <v>22</v>
      </c>
      <c r="B32" s="345" t="s">
        <v>56</v>
      </c>
      <c r="C32" s="189"/>
      <c r="D32" s="189"/>
      <c r="E32" s="189"/>
      <c r="F32" s="189"/>
      <c r="G32" s="188"/>
      <c r="H32" s="189"/>
      <c r="I32" s="189"/>
      <c r="J32" s="189"/>
      <c r="K32" s="189"/>
      <c r="L32" s="188"/>
    </row>
    <row r="33" spans="1:12" ht="15.75">
      <c r="A33" s="114">
        <v>23</v>
      </c>
      <c r="B33" s="345" t="s">
        <v>57</v>
      </c>
      <c r="C33" s="199">
        <v>3</v>
      </c>
      <c r="D33" s="199">
        <v>4</v>
      </c>
      <c r="E33" s="199">
        <v>6</v>
      </c>
      <c r="F33" s="199">
        <v>14</v>
      </c>
      <c r="G33" s="199">
        <v>27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</row>
    <row r="34" spans="1:12" ht="15.75">
      <c r="A34" s="114">
        <v>24</v>
      </c>
      <c r="B34" s="345" t="s">
        <v>58</v>
      </c>
      <c r="C34" s="197">
        <v>2</v>
      </c>
      <c r="D34" s="197">
        <v>4</v>
      </c>
      <c r="E34" s="197">
        <v>33</v>
      </c>
      <c r="F34" s="197">
        <v>1</v>
      </c>
      <c r="G34" s="197">
        <f>SUM(C34:F34)</f>
        <v>40</v>
      </c>
      <c r="H34" s="197">
        <v>2</v>
      </c>
      <c r="I34" s="197">
        <v>0</v>
      </c>
      <c r="J34" s="197">
        <v>0</v>
      </c>
      <c r="K34" s="197">
        <v>0</v>
      </c>
      <c r="L34" s="197">
        <v>2</v>
      </c>
    </row>
    <row r="35" spans="1:12" ht="15.75">
      <c r="A35" s="114">
        <v>25</v>
      </c>
      <c r="B35" s="345" t="s">
        <v>59</v>
      </c>
      <c r="C35" s="189">
        <v>2</v>
      </c>
      <c r="D35" s="189">
        <v>0</v>
      </c>
      <c r="E35" s="189">
        <v>7</v>
      </c>
      <c r="F35" s="189">
        <v>0</v>
      </c>
      <c r="G35" s="189">
        <v>9</v>
      </c>
      <c r="H35" s="189">
        <v>102</v>
      </c>
      <c r="I35" s="189">
        <v>0</v>
      </c>
      <c r="J35" s="189">
        <v>207</v>
      </c>
      <c r="K35" s="189">
        <v>0</v>
      </c>
      <c r="L35" s="189">
        <v>309</v>
      </c>
    </row>
    <row r="36" spans="1:12" ht="15.75">
      <c r="A36" s="114">
        <v>26</v>
      </c>
      <c r="B36" s="345" t="s">
        <v>60</v>
      </c>
      <c r="C36" s="199">
        <v>10</v>
      </c>
      <c r="D36" s="199">
        <v>3</v>
      </c>
      <c r="E36" s="199">
        <v>9</v>
      </c>
      <c r="F36" s="199">
        <v>20</v>
      </c>
      <c r="G36" s="199">
        <v>40</v>
      </c>
      <c r="H36" s="199"/>
      <c r="I36" s="199"/>
      <c r="J36" s="199"/>
      <c r="K36" s="199">
        <v>5</v>
      </c>
      <c r="L36" s="199">
        <v>5</v>
      </c>
    </row>
    <row r="37" spans="1:12" ht="15.75">
      <c r="A37" s="114">
        <v>27</v>
      </c>
      <c r="B37" s="345" t="s">
        <v>61</v>
      </c>
      <c r="C37" s="235">
        <v>26</v>
      </c>
      <c r="D37" s="235">
        <v>5</v>
      </c>
      <c r="E37" s="235">
        <v>3</v>
      </c>
      <c r="F37" s="235">
        <v>15</v>
      </c>
      <c r="G37" s="235">
        <v>49</v>
      </c>
      <c r="H37" s="235">
        <v>243</v>
      </c>
      <c r="I37" s="235">
        <v>128</v>
      </c>
      <c r="J37" s="235">
        <v>253</v>
      </c>
      <c r="K37" s="235">
        <v>45</v>
      </c>
      <c r="L37" s="235">
        <v>669</v>
      </c>
    </row>
    <row r="38" spans="1:12" ht="15.75">
      <c r="A38" s="114">
        <v>28</v>
      </c>
      <c r="B38" s="345" t="s">
        <v>62</v>
      </c>
      <c r="C38" s="197">
        <v>8</v>
      </c>
      <c r="D38" s="197">
        <v>7</v>
      </c>
      <c r="E38" s="197">
        <v>16</v>
      </c>
      <c r="F38" s="197">
        <v>17</v>
      </c>
      <c r="G38" s="197">
        <v>48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</row>
    <row r="39" spans="1:12" ht="15.75">
      <c r="A39" s="114">
        <v>29</v>
      </c>
      <c r="B39" s="345" t="s">
        <v>63</v>
      </c>
      <c r="C39" s="196">
        <v>4</v>
      </c>
      <c r="D39" s="196">
        <v>1</v>
      </c>
      <c r="E39" s="196">
        <v>5</v>
      </c>
      <c r="F39" s="196">
        <v>41</v>
      </c>
      <c r="G39" s="196">
        <f>SUM(C39:F39)</f>
        <v>51</v>
      </c>
      <c r="H39" s="196">
        <v>281</v>
      </c>
      <c r="I39" s="196">
        <v>0</v>
      </c>
      <c r="J39" s="196">
        <v>184</v>
      </c>
      <c r="K39" s="196">
        <v>461</v>
      </c>
      <c r="L39" s="196">
        <f>SUM(H39:K39)</f>
        <v>926</v>
      </c>
    </row>
    <row r="40" spans="1:12" ht="15.75">
      <c r="A40" s="114">
        <v>30</v>
      </c>
      <c r="B40" s="345" t="s">
        <v>64</v>
      </c>
      <c r="C40" s="188">
        <v>7</v>
      </c>
      <c r="D40" s="188">
        <v>3</v>
      </c>
      <c r="E40" s="188">
        <v>7</v>
      </c>
      <c r="F40" s="188">
        <v>0</v>
      </c>
      <c r="G40" s="188">
        <v>17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</row>
    <row r="41" spans="1:12" ht="15.75">
      <c r="A41" s="114">
        <v>31</v>
      </c>
      <c r="B41" s="345" t="s">
        <v>65</v>
      </c>
      <c r="C41" s="229">
        <v>20</v>
      </c>
      <c r="D41" s="229">
        <v>9</v>
      </c>
      <c r="E41" s="229">
        <v>18</v>
      </c>
      <c r="F41" s="229">
        <v>140</v>
      </c>
      <c r="G41" s="229">
        <v>187</v>
      </c>
      <c r="H41" s="229"/>
      <c r="I41" s="229"/>
      <c r="J41" s="229"/>
      <c r="K41" s="229"/>
      <c r="L41" s="229"/>
    </row>
    <row r="42" spans="1:12" ht="15.75">
      <c r="A42" s="114">
        <v>32</v>
      </c>
      <c r="B42" s="345" t="s">
        <v>66</v>
      </c>
      <c r="C42" s="189">
        <v>6</v>
      </c>
      <c r="D42" s="189">
        <v>2</v>
      </c>
      <c r="E42" s="189">
        <v>12</v>
      </c>
      <c r="F42" s="189">
        <v>12</v>
      </c>
      <c r="G42" s="188">
        <f>SUM(C42:F42)</f>
        <v>32</v>
      </c>
      <c r="H42" s="189">
        <v>0</v>
      </c>
      <c r="I42" s="189">
        <v>0</v>
      </c>
      <c r="J42" s="189">
        <v>0</v>
      </c>
      <c r="K42" s="189">
        <v>0</v>
      </c>
      <c r="L42" s="188">
        <f aca="true" t="shared" si="0" ref="L42:L66">SUM(H42:K42)</f>
        <v>0</v>
      </c>
    </row>
    <row r="43" spans="1:12" ht="15.75">
      <c r="A43" s="114">
        <v>33</v>
      </c>
      <c r="B43" s="345" t="s">
        <v>67</v>
      </c>
      <c r="C43" s="196">
        <v>17</v>
      </c>
      <c r="D43" s="196">
        <v>5</v>
      </c>
      <c r="E43" s="196">
        <v>7</v>
      </c>
      <c r="F43" s="196">
        <v>15</v>
      </c>
      <c r="G43" s="188">
        <f>SUM(C43:F43)</f>
        <v>44</v>
      </c>
      <c r="H43" s="196"/>
      <c r="I43" s="196"/>
      <c r="J43" s="196"/>
      <c r="K43" s="196"/>
      <c r="L43" s="188">
        <f t="shared" si="0"/>
        <v>0</v>
      </c>
    </row>
    <row r="44" spans="1:12" ht="15.75">
      <c r="A44" s="114">
        <v>34</v>
      </c>
      <c r="B44" s="345" t="s">
        <v>68</v>
      </c>
      <c r="C44" s="189">
        <v>29</v>
      </c>
      <c r="D44" s="189">
        <v>0</v>
      </c>
      <c r="E44" s="189">
        <v>5</v>
      </c>
      <c r="F44" s="189">
        <v>26</v>
      </c>
      <c r="G44" s="188">
        <v>60</v>
      </c>
      <c r="H44" s="189">
        <v>0</v>
      </c>
      <c r="I44" s="189">
        <v>0</v>
      </c>
      <c r="J44" s="189">
        <v>1</v>
      </c>
      <c r="K44" s="189">
        <v>0</v>
      </c>
      <c r="L44" s="188">
        <f t="shared" si="0"/>
        <v>1</v>
      </c>
    </row>
    <row r="45" spans="1:12" ht="15.75">
      <c r="A45" s="114">
        <v>35</v>
      </c>
      <c r="B45" s="345" t="s">
        <v>69</v>
      </c>
      <c r="C45" s="189">
        <v>1</v>
      </c>
      <c r="D45" s="189">
        <v>0</v>
      </c>
      <c r="E45" s="189">
        <v>1</v>
      </c>
      <c r="F45" s="189">
        <v>0</v>
      </c>
      <c r="G45" s="188">
        <v>2</v>
      </c>
      <c r="H45" s="189">
        <v>0</v>
      </c>
      <c r="I45" s="189">
        <v>0</v>
      </c>
      <c r="J45" s="189">
        <v>0</v>
      </c>
      <c r="K45" s="189">
        <v>0</v>
      </c>
      <c r="L45" s="188">
        <f t="shared" si="0"/>
        <v>0</v>
      </c>
    </row>
    <row r="46" spans="1:12" ht="15.75">
      <c r="A46" s="114">
        <v>36</v>
      </c>
      <c r="B46" s="345" t="s">
        <v>70</v>
      </c>
      <c r="C46" s="197">
        <v>2</v>
      </c>
      <c r="D46" s="197">
        <v>0</v>
      </c>
      <c r="E46" s="197">
        <v>8</v>
      </c>
      <c r="F46" s="197">
        <v>0</v>
      </c>
      <c r="G46" s="188">
        <f aca="true" t="shared" si="1" ref="G46:G64">SUM(C46:F46)</f>
        <v>10</v>
      </c>
      <c r="H46" s="197">
        <v>6</v>
      </c>
      <c r="I46" s="197">
        <v>0</v>
      </c>
      <c r="J46" s="197">
        <v>0</v>
      </c>
      <c r="K46" s="197">
        <v>9</v>
      </c>
      <c r="L46" s="188">
        <f t="shared" si="0"/>
        <v>15</v>
      </c>
    </row>
    <row r="47" spans="1:12" ht="15.75">
      <c r="A47" s="114">
        <v>37</v>
      </c>
      <c r="B47" s="345" t="s">
        <v>71</v>
      </c>
      <c r="C47" s="197">
        <v>23</v>
      </c>
      <c r="D47" s="197">
        <v>0</v>
      </c>
      <c r="E47" s="197">
        <v>8</v>
      </c>
      <c r="F47" s="197">
        <v>10</v>
      </c>
      <c r="G47" s="188">
        <f t="shared" si="1"/>
        <v>41</v>
      </c>
      <c r="H47" s="197">
        <v>0</v>
      </c>
      <c r="I47" s="197">
        <v>0</v>
      </c>
      <c r="J47" s="197">
        <v>0</v>
      </c>
      <c r="K47" s="197">
        <v>0</v>
      </c>
      <c r="L47" s="188">
        <f t="shared" si="0"/>
        <v>0</v>
      </c>
    </row>
    <row r="48" spans="1:12" ht="15.75">
      <c r="A48" s="117">
        <v>38</v>
      </c>
      <c r="B48" s="346" t="s">
        <v>72</v>
      </c>
      <c r="C48" s="198">
        <v>6</v>
      </c>
      <c r="D48" s="198">
        <v>0</v>
      </c>
      <c r="E48" s="198">
        <v>7</v>
      </c>
      <c r="F48" s="198">
        <v>25</v>
      </c>
      <c r="G48" s="188">
        <f t="shared" si="1"/>
        <v>38</v>
      </c>
      <c r="H48" s="198">
        <v>0</v>
      </c>
      <c r="I48" s="198">
        <v>0</v>
      </c>
      <c r="J48" s="198">
        <v>0</v>
      </c>
      <c r="K48" s="198">
        <v>0</v>
      </c>
      <c r="L48" s="188">
        <f t="shared" si="0"/>
        <v>0</v>
      </c>
    </row>
    <row r="49" spans="1:12" ht="15.75">
      <c r="A49" s="114">
        <v>39</v>
      </c>
      <c r="B49" s="345" t="s">
        <v>73</v>
      </c>
      <c r="C49" s="199">
        <v>33</v>
      </c>
      <c r="D49" s="199">
        <v>0</v>
      </c>
      <c r="E49" s="199">
        <v>10</v>
      </c>
      <c r="F49" s="199">
        <v>16</v>
      </c>
      <c r="G49" s="188">
        <f t="shared" si="1"/>
        <v>59</v>
      </c>
      <c r="H49" s="199">
        <v>0</v>
      </c>
      <c r="I49" s="199">
        <v>0</v>
      </c>
      <c r="J49" s="199">
        <v>0</v>
      </c>
      <c r="K49" s="199">
        <v>0</v>
      </c>
      <c r="L49" s="188">
        <f t="shared" si="0"/>
        <v>0</v>
      </c>
    </row>
    <row r="50" spans="1:12" ht="15.75">
      <c r="A50" s="114">
        <v>40</v>
      </c>
      <c r="B50" s="345" t="s">
        <v>74</v>
      </c>
      <c r="C50" s="189">
        <v>7</v>
      </c>
      <c r="D50" s="189">
        <v>6</v>
      </c>
      <c r="E50" s="189">
        <v>6</v>
      </c>
      <c r="F50" s="189">
        <v>36</v>
      </c>
      <c r="G50" s="188">
        <f t="shared" si="1"/>
        <v>55</v>
      </c>
      <c r="H50" s="189">
        <v>0</v>
      </c>
      <c r="I50" s="189">
        <v>0</v>
      </c>
      <c r="J50" s="189">
        <v>0</v>
      </c>
      <c r="K50" s="189">
        <v>0</v>
      </c>
      <c r="L50" s="188">
        <f t="shared" si="0"/>
        <v>0</v>
      </c>
    </row>
    <row r="51" spans="1:12" ht="15.75">
      <c r="A51" s="114">
        <v>41</v>
      </c>
      <c r="B51" s="345" t="s">
        <v>75</v>
      </c>
      <c r="C51" s="189">
        <v>54</v>
      </c>
      <c r="D51" s="189">
        <v>4</v>
      </c>
      <c r="E51" s="189">
        <v>15</v>
      </c>
      <c r="F51" s="189">
        <v>26</v>
      </c>
      <c r="G51" s="188">
        <f t="shared" si="1"/>
        <v>99</v>
      </c>
      <c r="H51" s="189">
        <v>0</v>
      </c>
      <c r="I51" s="189">
        <v>0</v>
      </c>
      <c r="J51" s="189">
        <v>0</v>
      </c>
      <c r="K51" s="189">
        <v>0</v>
      </c>
      <c r="L51" s="188">
        <f t="shared" si="0"/>
        <v>0</v>
      </c>
    </row>
    <row r="52" spans="1:12" ht="15.75">
      <c r="A52" s="114">
        <v>42</v>
      </c>
      <c r="B52" s="345" t="s">
        <v>76</v>
      </c>
      <c r="C52" s="189">
        <v>1</v>
      </c>
      <c r="D52" s="189">
        <v>3</v>
      </c>
      <c r="E52" s="189">
        <v>4</v>
      </c>
      <c r="F52" s="189">
        <v>0</v>
      </c>
      <c r="G52" s="188">
        <f t="shared" si="1"/>
        <v>8</v>
      </c>
      <c r="H52" s="189">
        <v>0</v>
      </c>
      <c r="I52" s="189">
        <v>0</v>
      </c>
      <c r="J52" s="189">
        <v>0</v>
      </c>
      <c r="K52" s="189">
        <v>0</v>
      </c>
      <c r="L52" s="188">
        <f t="shared" si="0"/>
        <v>0</v>
      </c>
    </row>
    <row r="53" spans="1:12" ht="15.75">
      <c r="A53" s="114">
        <v>43</v>
      </c>
      <c r="B53" s="345" t="s">
        <v>77</v>
      </c>
      <c r="C53" s="200">
        <v>4</v>
      </c>
      <c r="D53" s="200">
        <v>1</v>
      </c>
      <c r="E53" s="200">
        <v>4</v>
      </c>
      <c r="F53" s="200">
        <v>5</v>
      </c>
      <c r="G53" s="188">
        <f t="shared" si="1"/>
        <v>14</v>
      </c>
      <c r="H53" s="200">
        <v>0</v>
      </c>
      <c r="I53" s="200">
        <v>0</v>
      </c>
      <c r="J53" s="200">
        <v>0</v>
      </c>
      <c r="K53" s="200">
        <v>5</v>
      </c>
      <c r="L53" s="188">
        <f t="shared" si="0"/>
        <v>5</v>
      </c>
    </row>
    <row r="54" spans="1:12" ht="15.75">
      <c r="A54" s="114">
        <v>44</v>
      </c>
      <c r="B54" s="345" t="s">
        <v>78</v>
      </c>
      <c r="C54" s="201">
        <v>15</v>
      </c>
      <c r="D54" s="201" t="s">
        <v>17</v>
      </c>
      <c r="E54" s="201">
        <v>15</v>
      </c>
      <c r="F54" s="201">
        <v>0</v>
      </c>
      <c r="G54" s="188">
        <f t="shared" si="1"/>
        <v>30</v>
      </c>
      <c r="H54" s="201">
        <v>1</v>
      </c>
      <c r="I54" s="201">
        <v>0</v>
      </c>
      <c r="J54" s="201">
        <v>0</v>
      </c>
      <c r="K54" s="201">
        <v>0</v>
      </c>
      <c r="L54" s="188">
        <f t="shared" si="0"/>
        <v>1</v>
      </c>
    </row>
    <row r="55" spans="1:12" ht="15.75">
      <c r="A55" s="114">
        <v>45</v>
      </c>
      <c r="B55" s="345" t="s">
        <v>79</v>
      </c>
      <c r="C55" s="189">
        <v>5</v>
      </c>
      <c r="D55" s="189">
        <v>0</v>
      </c>
      <c r="E55" s="189">
        <v>7</v>
      </c>
      <c r="F55" s="189">
        <v>0</v>
      </c>
      <c r="G55" s="188">
        <f t="shared" si="1"/>
        <v>12</v>
      </c>
      <c r="H55" s="189">
        <v>827</v>
      </c>
      <c r="I55" s="189">
        <v>0</v>
      </c>
      <c r="J55" s="189">
        <v>156</v>
      </c>
      <c r="K55" s="189">
        <v>15</v>
      </c>
      <c r="L55" s="188">
        <f t="shared" si="0"/>
        <v>998</v>
      </c>
    </row>
    <row r="56" spans="1:12" ht="15.75">
      <c r="A56" s="114">
        <v>46</v>
      </c>
      <c r="B56" s="345" t="s">
        <v>80</v>
      </c>
      <c r="C56" s="189">
        <v>23</v>
      </c>
      <c r="D56" s="189">
        <v>2</v>
      </c>
      <c r="E56" s="189">
        <v>7</v>
      </c>
      <c r="F56" s="189">
        <v>9</v>
      </c>
      <c r="G56" s="188">
        <f t="shared" si="1"/>
        <v>41</v>
      </c>
      <c r="H56" s="189">
        <v>0</v>
      </c>
      <c r="I56" s="189">
        <v>0</v>
      </c>
      <c r="J56" s="189">
        <v>0</v>
      </c>
      <c r="K56" s="189">
        <v>0</v>
      </c>
      <c r="L56" s="188">
        <f t="shared" si="0"/>
        <v>0</v>
      </c>
    </row>
    <row r="57" spans="1:12" ht="15.75">
      <c r="A57" s="114">
        <v>47</v>
      </c>
      <c r="B57" s="345" t="s">
        <v>81</v>
      </c>
      <c r="C57" s="189"/>
      <c r="D57" s="189"/>
      <c r="E57" s="189"/>
      <c r="F57" s="189"/>
      <c r="G57" s="188">
        <f t="shared" si="1"/>
        <v>0</v>
      </c>
      <c r="H57" s="189"/>
      <c r="I57" s="189"/>
      <c r="J57" s="189"/>
      <c r="K57" s="189"/>
      <c r="L57" s="188">
        <f t="shared" si="0"/>
        <v>0</v>
      </c>
    </row>
    <row r="58" spans="1:12" ht="15.75">
      <c r="A58" s="114">
        <v>48</v>
      </c>
      <c r="B58" s="109" t="s">
        <v>82</v>
      </c>
      <c r="C58" s="197"/>
      <c r="D58" s="197"/>
      <c r="E58" s="197"/>
      <c r="F58" s="197"/>
      <c r="G58" s="188">
        <f t="shared" si="1"/>
        <v>0</v>
      </c>
      <c r="H58" s="197"/>
      <c r="I58" s="197"/>
      <c r="J58" s="197"/>
      <c r="K58" s="197"/>
      <c r="L58" s="188">
        <f t="shared" si="0"/>
        <v>0</v>
      </c>
    </row>
    <row r="59" spans="1:12" ht="15.75">
      <c r="A59" s="114">
        <v>49</v>
      </c>
      <c r="B59" s="109" t="s">
        <v>83</v>
      </c>
      <c r="C59" s="189">
        <v>11</v>
      </c>
      <c r="D59" s="189">
        <v>4</v>
      </c>
      <c r="E59" s="189">
        <v>31</v>
      </c>
      <c r="F59" s="189"/>
      <c r="G59" s="188">
        <f t="shared" si="1"/>
        <v>46</v>
      </c>
      <c r="H59" s="189"/>
      <c r="I59" s="189"/>
      <c r="J59" s="189"/>
      <c r="K59" s="189">
        <v>3</v>
      </c>
      <c r="L59" s="188">
        <f t="shared" si="0"/>
        <v>3</v>
      </c>
    </row>
    <row r="60" spans="1:12" ht="15.75">
      <c r="A60" s="114">
        <v>50</v>
      </c>
      <c r="B60" s="109" t="s">
        <v>84</v>
      </c>
      <c r="C60" s="189"/>
      <c r="D60" s="189"/>
      <c r="E60" s="189"/>
      <c r="F60" s="189"/>
      <c r="G60" s="188">
        <f t="shared" si="1"/>
        <v>0</v>
      </c>
      <c r="H60" s="189"/>
      <c r="I60" s="189"/>
      <c r="J60" s="189"/>
      <c r="K60" s="189"/>
      <c r="L60" s="188">
        <f t="shared" si="0"/>
        <v>0</v>
      </c>
    </row>
    <row r="61" spans="1:12" ht="15.75">
      <c r="A61" s="114">
        <v>51</v>
      </c>
      <c r="B61" s="109" t="s">
        <v>85</v>
      </c>
      <c r="C61" s="189">
        <v>12</v>
      </c>
      <c r="D61" s="189">
        <v>1</v>
      </c>
      <c r="E61" s="189">
        <v>5</v>
      </c>
      <c r="F61" s="189">
        <v>37</v>
      </c>
      <c r="G61" s="188">
        <f t="shared" si="1"/>
        <v>55</v>
      </c>
      <c r="H61" s="189">
        <v>0</v>
      </c>
      <c r="I61" s="189">
        <v>0</v>
      </c>
      <c r="J61" s="189">
        <v>0</v>
      </c>
      <c r="K61" s="189">
        <v>0</v>
      </c>
      <c r="L61" s="188">
        <f t="shared" si="0"/>
        <v>0</v>
      </c>
    </row>
    <row r="62" spans="1:12" ht="15.75">
      <c r="A62" s="114">
        <v>52</v>
      </c>
      <c r="B62" s="109" t="s">
        <v>86</v>
      </c>
      <c r="C62" s="202">
        <v>17</v>
      </c>
      <c r="D62" s="202">
        <v>0</v>
      </c>
      <c r="E62" s="202">
        <v>6</v>
      </c>
      <c r="F62" s="202">
        <v>0</v>
      </c>
      <c r="G62" s="188">
        <f t="shared" si="1"/>
        <v>23</v>
      </c>
      <c r="H62" s="202">
        <v>0</v>
      </c>
      <c r="I62" s="202">
        <v>0</v>
      </c>
      <c r="J62" s="202">
        <v>3</v>
      </c>
      <c r="K62" s="202">
        <v>16</v>
      </c>
      <c r="L62" s="188">
        <f t="shared" si="0"/>
        <v>19</v>
      </c>
    </row>
    <row r="63" spans="1:12" ht="15.75">
      <c r="A63" s="114">
        <v>53</v>
      </c>
      <c r="B63" s="109" t="s">
        <v>87</v>
      </c>
      <c r="C63" s="145">
        <v>61</v>
      </c>
      <c r="D63" s="145">
        <v>1</v>
      </c>
      <c r="E63" s="145">
        <v>7</v>
      </c>
      <c r="F63" s="145">
        <v>13</v>
      </c>
      <c r="G63" s="188">
        <f t="shared" si="1"/>
        <v>82</v>
      </c>
      <c r="H63" s="145"/>
      <c r="I63" s="145"/>
      <c r="J63" s="145"/>
      <c r="K63" s="145"/>
      <c r="L63" s="188">
        <f t="shared" si="0"/>
        <v>0</v>
      </c>
    </row>
    <row r="64" spans="1:12" ht="15.75">
      <c r="A64" s="114">
        <v>54</v>
      </c>
      <c r="B64" s="109" t="s">
        <v>88</v>
      </c>
      <c r="C64" s="189">
        <v>8</v>
      </c>
      <c r="D64" s="189">
        <v>3</v>
      </c>
      <c r="E64" s="189">
        <v>3</v>
      </c>
      <c r="F64" s="189">
        <v>6</v>
      </c>
      <c r="G64" s="188">
        <f t="shared" si="1"/>
        <v>20</v>
      </c>
      <c r="H64" s="189"/>
      <c r="I64" s="189"/>
      <c r="J64" s="189"/>
      <c r="K64" s="189"/>
      <c r="L64" s="188">
        <f t="shared" si="0"/>
        <v>0</v>
      </c>
    </row>
    <row r="65" spans="1:12" ht="31.5">
      <c r="A65" s="114">
        <v>55</v>
      </c>
      <c r="B65" s="109" t="s">
        <v>89</v>
      </c>
      <c r="C65" s="189">
        <v>7</v>
      </c>
      <c r="D65" s="189">
        <v>4</v>
      </c>
      <c r="E65" s="189">
        <v>7</v>
      </c>
      <c r="F65" s="189">
        <v>19</v>
      </c>
      <c r="G65" s="188">
        <v>37</v>
      </c>
      <c r="H65" s="189">
        <v>408</v>
      </c>
      <c r="I65" s="189">
        <v>20</v>
      </c>
      <c r="J65" s="189">
        <v>602</v>
      </c>
      <c r="K65" s="189">
        <v>11</v>
      </c>
      <c r="L65" s="188">
        <f t="shared" si="0"/>
        <v>1041</v>
      </c>
    </row>
    <row r="66" spans="1:12" ht="15.75">
      <c r="A66" s="114">
        <v>56</v>
      </c>
      <c r="B66" s="109" t="s">
        <v>200</v>
      </c>
      <c r="C66" s="200">
        <v>8</v>
      </c>
      <c r="D66" s="200">
        <v>7</v>
      </c>
      <c r="E66" s="200">
        <v>12</v>
      </c>
      <c r="F66" s="200">
        <v>22</v>
      </c>
      <c r="G66" s="188">
        <f>SUM(C66:F66)</f>
        <v>49</v>
      </c>
      <c r="H66" s="200">
        <v>0</v>
      </c>
      <c r="I66" s="200">
        <v>0</v>
      </c>
      <c r="J66" s="200">
        <v>0</v>
      </c>
      <c r="K66" s="200">
        <v>1</v>
      </c>
      <c r="L66" s="188">
        <f t="shared" si="0"/>
        <v>1</v>
      </c>
    </row>
    <row r="67" spans="1:12" ht="15.75">
      <c r="A67" s="114">
        <v>57</v>
      </c>
      <c r="B67" s="109" t="s">
        <v>91</v>
      </c>
      <c r="C67" s="200">
        <v>6</v>
      </c>
      <c r="D67" s="200">
        <v>5</v>
      </c>
      <c r="E67" s="200">
        <v>13</v>
      </c>
      <c r="F67" s="200"/>
      <c r="G67" s="200">
        <v>24</v>
      </c>
      <c r="H67" s="200">
        <v>206</v>
      </c>
      <c r="I67" s="200">
        <v>157</v>
      </c>
      <c r="J67" s="202">
        <v>1325</v>
      </c>
      <c r="K67" s="202">
        <v>0</v>
      </c>
      <c r="L67" s="202">
        <f>H67+I67+J67+K67</f>
        <v>1688</v>
      </c>
    </row>
    <row r="68" spans="1:12" ht="15.75">
      <c r="A68" s="114">
        <v>0</v>
      </c>
      <c r="B68" s="109" t="s">
        <v>92</v>
      </c>
      <c r="C68" s="203" t="s">
        <v>281</v>
      </c>
      <c r="D68" s="203" t="s">
        <v>218</v>
      </c>
      <c r="E68" s="203" t="s">
        <v>21</v>
      </c>
      <c r="F68" s="203" t="s">
        <v>179</v>
      </c>
      <c r="G68" s="188">
        <v>59</v>
      </c>
      <c r="H68" s="203" t="s">
        <v>242</v>
      </c>
      <c r="I68" s="203" t="s">
        <v>242</v>
      </c>
      <c r="J68" s="203" t="s">
        <v>242</v>
      </c>
      <c r="K68" s="203" t="s">
        <v>242</v>
      </c>
      <c r="L68" s="188">
        <f>SUM(H68:K68)</f>
        <v>0</v>
      </c>
    </row>
    <row r="69" spans="1:12" ht="15.75">
      <c r="A69" s="114">
        <v>59</v>
      </c>
      <c r="B69" s="109" t="s">
        <v>93</v>
      </c>
      <c r="C69" s="189"/>
      <c r="D69" s="189"/>
      <c r="E69" s="189"/>
      <c r="F69" s="189"/>
      <c r="G69" s="188">
        <f>SUM(C69:F69)</f>
        <v>0</v>
      </c>
      <c r="H69" s="189"/>
      <c r="I69" s="189"/>
      <c r="J69" s="189"/>
      <c r="K69" s="189"/>
      <c r="L69" s="188">
        <f>SUM(H69:K69)</f>
        <v>0</v>
      </c>
    </row>
    <row r="70" spans="1:12" ht="31.5">
      <c r="A70" s="114">
        <v>60</v>
      </c>
      <c r="B70" s="109" t="s">
        <v>94</v>
      </c>
      <c r="C70" s="321">
        <v>9</v>
      </c>
      <c r="D70" s="284">
        <v>10</v>
      </c>
      <c r="E70" s="284">
        <v>3</v>
      </c>
      <c r="F70" s="284">
        <v>9</v>
      </c>
      <c r="G70" s="284">
        <v>31</v>
      </c>
      <c r="H70" s="284">
        <v>0</v>
      </c>
      <c r="I70" s="321">
        <v>0</v>
      </c>
      <c r="J70" s="321">
        <v>0</v>
      </c>
      <c r="K70" s="321">
        <v>0</v>
      </c>
      <c r="L70" s="321">
        <v>0</v>
      </c>
    </row>
    <row r="71" spans="1:12" ht="15.75">
      <c r="A71" s="114">
        <v>61</v>
      </c>
      <c r="B71" s="109" t="s">
        <v>95</v>
      </c>
      <c r="C71" s="196">
        <v>15</v>
      </c>
      <c r="D71" s="196"/>
      <c r="E71" s="196">
        <v>7</v>
      </c>
      <c r="F71" s="196">
        <v>24</v>
      </c>
      <c r="G71" s="188">
        <f>SUM(C71:F71)</f>
        <v>46</v>
      </c>
      <c r="H71" s="196">
        <v>262</v>
      </c>
      <c r="I71" s="196"/>
      <c r="J71" s="196">
        <v>338</v>
      </c>
      <c r="K71" s="196"/>
      <c r="L71" s="188">
        <f>SUM(H71:K71)</f>
        <v>600</v>
      </c>
    </row>
    <row r="72" spans="1:12" ht="15.75">
      <c r="A72" s="114">
        <v>62</v>
      </c>
      <c r="B72" s="109" t="s">
        <v>96</v>
      </c>
      <c r="C72" s="189"/>
      <c r="D72" s="189"/>
      <c r="E72" s="189"/>
      <c r="F72" s="189"/>
      <c r="G72" s="188"/>
      <c r="H72" s="189"/>
      <c r="I72" s="189"/>
      <c r="J72" s="189"/>
      <c r="K72" s="189"/>
      <c r="L72" s="188"/>
    </row>
    <row r="73" spans="1:12" ht="15.75">
      <c r="A73" s="114">
        <v>63</v>
      </c>
      <c r="B73" s="109" t="s">
        <v>97</v>
      </c>
      <c r="C73" s="189">
        <v>16</v>
      </c>
      <c r="D73" s="189">
        <v>6</v>
      </c>
      <c r="E73" s="189">
        <v>6</v>
      </c>
      <c r="F73" s="189">
        <v>18</v>
      </c>
      <c r="G73" s="188">
        <f>SUM(C73:F73)</f>
        <v>46</v>
      </c>
      <c r="H73" s="189">
        <v>0</v>
      </c>
      <c r="I73" s="189">
        <v>0</v>
      </c>
      <c r="J73" s="189">
        <v>0</v>
      </c>
      <c r="K73" s="189">
        <v>0</v>
      </c>
      <c r="L73" s="188">
        <f>SUM(H73:K73)</f>
        <v>0</v>
      </c>
    </row>
    <row r="74" spans="1:12" ht="13.5" thickBot="1">
      <c r="A74" s="458" t="s">
        <v>98</v>
      </c>
      <c r="B74" s="459"/>
      <c r="C74" s="118"/>
      <c r="D74" s="118"/>
      <c r="E74" s="118"/>
      <c r="F74" s="118"/>
      <c r="G74" s="107">
        <f>SUM(C74:F74)</f>
        <v>0</v>
      </c>
      <c r="H74" s="118"/>
      <c r="I74" s="118"/>
      <c r="J74" s="118"/>
      <c r="K74" s="118"/>
      <c r="L74" s="115">
        <f>SUM(H74:K74)</f>
        <v>0</v>
      </c>
    </row>
    <row r="75" spans="1:12" ht="12.75">
      <c r="A75" s="7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7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9.5">
      <c r="A77" s="79" t="s">
        <v>99</v>
      </c>
      <c r="C77" s="80"/>
      <c r="D77" s="81"/>
      <c r="E77" s="81"/>
      <c r="F77" s="81"/>
      <c r="G77" s="81"/>
      <c r="H77" s="81"/>
      <c r="I77" s="85"/>
      <c r="J77" s="85"/>
      <c r="K77" s="80"/>
      <c r="L77" s="12"/>
    </row>
    <row r="78" spans="1:13" ht="15.75">
      <c r="A78" s="357" t="s">
        <v>100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</row>
    <row r="79" spans="1:13" ht="15.75">
      <c r="A79" s="357" t="s">
        <v>101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</row>
  </sheetData>
  <sheetProtection/>
  <mergeCells count="13">
    <mergeCell ref="C8:G8"/>
    <mergeCell ref="H8:L8"/>
    <mergeCell ref="A78:M78"/>
    <mergeCell ref="A79:M79"/>
    <mergeCell ref="A74:B74"/>
    <mergeCell ref="A7:A10"/>
    <mergeCell ref="B7:B10"/>
    <mergeCell ref="C7:L7"/>
    <mergeCell ref="H12:I12"/>
    <mergeCell ref="A1:C1"/>
    <mergeCell ref="A2:L2"/>
    <mergeCell ref="A3:L3"/>
    <mergeCell ref="A4:L4"/>
  </mergeCells>
  <printOptions/>
  <pageMargins left="1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THu Ha</cp:lastModifiedBy>
  <cp:lastPrinted>2010-07-05T21:28:55Z</cp:lastPrinted>
  <dcterms:created xsi:type="dcterms:W3CDTF">2010-06-28T09:14:51Z</dcterms:created>
  <dcterms:modified xsi:type="dcterms:W3CDTF">2010-11-25T14:46:28Z</dcterms:modified>
  <cp:category/>
  <cp:version/>
  <cp:contentType/>
  <cp:contentStatus/>
</cp:coreProperties>
</file>